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4940" windowHeight="4620" tabRatio="876" firstSheet="1" activeTab="1"/>
  </bookViews>
  <sheets>
    <sheet name="excelblog" sheetId="41" state="hidden" r:id="rId1"/>
    <sheet name="Stały harmonogram" sheetId="40" r:id="rId2"/>
  </sheets>
  <definedNames>
    <definedName name="dane">#REF!</definedName>
    <definedName name="dane1">#REF!</definedName>
    <definedName name="excelblog_Dziesiatki" localSheetId="0">{"dziesięć";"dwadzieścia";"trzydzieści";"czterdzieści";"pięćdziesiąt";"sześćdziesiąt";"siedemdziesiąt";"osiemdziesiąt";"dziewięćdziesiąt"}</definedName>
    <definedName name="excelblog_Jednosci" localSheetId="0">{"jeden";"dwa";"trzy";"cztery";"pięć";"sześć";"siedem";"osiem";"dziewięć";"dziesięć";"jedenaście";"dwanaście";"trzynaście";"czternaście";"piętnaście";"szesnaście";"siedemnaście";"osiemnaście";"dziewiętnaście";"dwadzieścia"}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 localSheetId="0">{"sto";"dwieście";"trzysta";"czterysta";"pięćset";"sześćset";"siedemset";"osiemset";"dziewięćset"}</definedName>
    <definedName name="lista">#REF!</definedName>
    <definedName name="ListaRob">#REF!</definedName>
    <definedName name="_xlnm.Print_Area" localSheetId="1">'Stały harmonogram'!$A$2:$Y$11</definedName>
    <definedName name="Punkt">#REF!</definedName>
  </definedNames>
  <calcPr calcId="125725"/>
</workbook>
</file>

<file path=xl/calcChain.xml><?xml version="1.0" encoding="utf-8"?>
<calcChain xmlns="http://schemas.openxmlformats.org/spreadsheetml/2006/main">
  <c r="T9" i="40"/>
  <c r="B9"/>
  <c r="A9"/>
  <c r="C4"/>
  <c r="S9" l="1"/>
  <c r="D9" l="1"/>
  <c r="E9"/>
  <c r="F9"/>
  <c r="G9"/>
  <c r="H9"/>
  <c r="C9"/>
  <c r="J9"/>
  <c r="K9"/>
  <c r="L9"/>
  <c r="M9"/>
  <c r="N9"/>
  <c r="O9"/>
  <c r="P9"/>
  <c r="Q9"/>
  <c r="I9"/>
  <c r="X7"/>
  <c r="W7"/>
  <c r="V7"/>
  <c r="AO11"/>
  <c r="AO10"/>
  <c r="AO9"/>
  <c r="AO8"/>
  <c r="AO7"/>
  <c r="AO6"/>
  <c r="AO5"/>
  <c r="AO4"/>
  <c r="AO3"/>
  <c r="AO2"/>
  <c r="R9" l="1"/>
  <c r="R10" s="1"/>
  <c r="W9" l="1"/>
  <c r="R8"/>
  <c r="X9"/>
  <c r="V9"/>
  <c r="Y9" s="1"/>
  <c r="B38" i="41" l="1"/>
  <c r="B37"/>
  <c r="B36"/>
  <c r="D34"/>
  <c r="C34"/>
  <c r="H33"/>
  <c r="H34" s="1"/>
  <c r="G33"/>
  <c r="G34" s="1"/>
  <c r="F33"/>
  <c r="F34" s="1"/>
  <c r="E33"/>
  <c r="E34" s="1"/>
  <c r="D33"/>
  <c r="C20"/>
  <c r="H19"/>
  <c r="H20" s="1"/>
  <c r="G19"/>
  <c r="G20" s="1"/>
  <c r="F19"/>
  <c r="F20" s="1"/>
  <c r="E19"/>
  <c r="E20" s="1"/>
  <c r="D19"/>
  <c r="D20" s="1"/>
  <c r="B23" l="1"/>
  <c r="B24"/>
  <c r="B22"/>
  <c r="B3" l="1"/>
  <c r="C6" l="1"/>
  <c r="F5"/>
  <c r="F6" s="1"/>
  <c r="H5"/>
  <c r="H6" s="1"/>
  <c r="G5"/>
  <c r="G6" s="1"/>
  <c r="E5"/>
  <c r="E6" s="1"/>
  <c r="D5"/>
  <c r="D6" s="1"/>
  <c r="B10" l="1"/>
  <c r="B9"/>
  <c r="B8"/>
</calcChain>
</file>

<file path=xl/sharedStrings.xml><?xml version="1.0" encoding="utf-8"?>
<sst xmlns="http://schemas.openxmlformats.org/spreadsheetml/2006/main" count="65" uniqueCount="34">
  <si>
    <t>ID Punktu z systemu Poczty Polskiej</t>
  </si>
  <si>
    <t>COG</t>
  </si>
  <si>
    <t>ZLECAJĄCY:</t>
  </si>
  <si>
    <t>PUNKT                                                                                   (nazwa, adres)</t>
  </si>
  <si>
    <t>WARTOŚĆ ZAMÓWIENIA</t>
  </si>
  <si>
    <t>DATA REALIZACJI</t>
  </si>
  <si>
    <t>UWAGI</t>
  </si>
  <si>
    <t>…</t>
  </si>
  <si>
    <t>autor: Marcin Egert | www.excelblog.pl</t>
  </si>
  <si>
    <t>Kwota: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</si>
  <si>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</si>
  <si>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</si>
  <si>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</si>
  <si>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</si>
  <si>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</si>
  <si>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</si>
  <si>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</si>
  <si>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</si>
  <si>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</si>
  <si>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</si>
  <si>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</si>
  <si>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Dostępne na licencji Creative Commons Uznanie autorstwa 2.5 Polska</t>
  </si>
  <si>
    <t>ILOŚĆ SZTUK NOMINAŁÓW</t>
  </si>
  <si>
    <t>waga jednej monety (g)                                     dane ze strony Narodowego Banku Polskiego                        (2020-10-15)</t>
  </si>
  <si>
    <t xml:space="preserve">waga jednej monety (kg)                                     </t>
  </si>
  <si>
    <t xml:space="preserve">nominał </t>
  </si>
  <si>
    <t>banknoty</t>
  </si>
  <si>
    <t>WAGA (kg)</t>
  </si>
  <si>
    <t>ILOŚĆ SZTUK (całość)</t>
  </si>
  <si>
    <t>ILOŚĆ SZTUK (banknoty)</t>
  </si>
  <si>
    <t>ILOŚĆ SZTUK (monety)</t>
  </si>
  <si>
    <t>ILOŚĆ OPAKOWAŃ</t>
  </si>
  <si>
    <t>50 sztuk jednego nominału monety lub wielokrotność</t>
  </si>
  <si>
    <r>
      <t xml:space="preserve">SPECYFIKACJA ZAMÓWIONEJ WYPŁATY ZAMKNIĘTEJ - struktura nominałowa i wartość zlecenia </t>
    </r>
    <r>
      <rPr>
        <b/>
        <sz val="10"/>
        <color rgb="FFFF0000"/>
        <rFont val="Arial CE"/>
        <family val="2"/>
        <charset val="238"/>
      </rPr>
      <t>na wskazany dzień</t>
    </r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</si>
</sst>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164" formatCode="#&quot; &quot;??/16"/>
    <numFmt numFmtId="165" formatCode="#,##0.00\ &quot;zł&quot;"/>
    <numFmt numFmtId="166" formatCode="0.000000"/>
  </numFmts>
  <fonts count="3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color indexed="9"/>
      <name val="Tahoma"/>
      <family val="2"/>
      <charset val="238"/>
    </font>
    <font>
      <u/>
      <sz val="10"/>
      <color indexed="12"/>
      <name val="Arial"/>
      <family val="2"/>
      <charset val="238"/>
    </font>
    <font>
      <u/>
      <sz val="8"/>
      <name val="Arial"/>
      <family val="2"/>
      <charset val="238"/>
    </font>
    <font>
      <sz val="8"/>
      <name val="Arial CE"/>
      <charset val="238"/>
    </font>
    <font>
      <sz val="8"/>
      <color theme="1"/>
      <name val="Czcionka tekstu podstawowego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sz val="12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B050"/>
      <name val="Czcionka tekstu podstawowego"/>
      <charset val="238"/>
    </font>
    <font>
      <b/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12"/>
      <name val="Czcionka tekstu podstawowego"/>
      <charset val="238"/>
    </font>
    <font>
      <sz val="10"/>
      <name val="Times New Roman CE"/>
      <charset val="238"/>
    </font>
    <font>
      <b/>
      <sz val="10"/>
      <color indexed="8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2"/>
      <color rgb="FFFF0000"/>
      <name val="Czcionka tekstu podstawowego"/>
      <charset val="238"/>
    </font>
    <font>
      <b/>
      <sz val="8"/>
      <color rgb="FFFF0000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17" fillId="5" borderId="1" xfId="0" applyFont="1" applyFill="1" applyBorder="1" applyAlignment="1" applyProtection="1">
      <alignment horizontal="center" vertical="center"/>
      <protection hidden="1"/>
    </xf>
    <xf numFmtId="0" fontId="16" fillId="7" borderId="1" xfId="0" applyFont="1" applyFill="1" applyBorder="1" applyAlignment="1" applyProtection="1">
      <alignment horizontal="center" vertical="center" wrapText="1"/>
      <protection hidden="1"/>
    </xf>
    <xf numFmtId="165" fontId="18" fillId="9" borderId="1" xfId="0" applyNumberFormat="1" applyFont="1" applyFill="1" applyBorder="1" applyAlignment="1" applyProtection="1">
      <alignment horizontal="center" vertical="center"/>
      <protection hidden="1"/>
    </xf>
    <xf numFmtId="2" fontId="18" fillId="8" borderId="1" xfId="0" applyNumberFormat="1" applyFont="1" applyFill="1" applyBorder="1" applyAlignment="1" applyProtection="1">
      <alignment horizontal="center" vertical="center"/>
      <protection hidden="1"/>
    </xf>
    <xf numFmtId="166" fontId="18" fillId="8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4" fontId="22" fillId="0" borderId="1" xfId="2" applyNumberFormat="1" applyFont="1" applyBorder="1" applyAlignment="1" applyProtection="1">
      <alignment horizontal="center" vertical="center"/>
      <protection hidden="1"/>
    </xf>
    <xf numFmtId="2" fontId="22" fillId="0" borderId="1" xfId="2" applyNumberFormat="1" applyFont="1" applyBorder="1" applyAlignment="1" applyProtection="1">
      <alignment horizontal="center" vertical="center"/>
      <protection hidden="1"/>
    </xf>
    <xf numFmtId="0" fontId="22" fillId="0" borderId="1" xfId="0" applyNumberFormat="1" applyFont="1" applyFill="1" applyBorder="1" applyAlignment="1" applyProtection="1">
      <alignment horizontal="center" vertical="center"/>
      <protection hidden="1"/>
    </xf>
    <xf numFmtId="0" fontId="22" fillId="10" borderId="1" xfId="0" applyNumberFormat="1" applyFont="1" applyFill="1" applyBorder="1" applyAlignment="1" applyProtection="1">
      <alignment horizontal="center" vertical="center"/>
      <protection locked="0"/>
    </xf>
    <xf numFmtId="165" fontId="22" fillId="0" borderId="1" xfId="0" applyNumberFormat="1" applyFont="1" applyFill="1" applyBorder="1" applyAlignment="1" applyProtection="1">
      <alignment horizontal="center" vertical="center"/>
      <protection hidden="1"/>
    </xf>
    <xf numFmtId="14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2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25" fillId="0" borderId="1" xfId="0" applyNumberFormat="1" applyFont="1" applyBorder="1" applyAlignment="1" applyProtection="1">
      <alignment horizontal="center" vertical="center"/>
      <protection hidden="1"/>
    </xf>
    <xf numFmtId="165" fontId="25" fillId="0" borderId="1" xfId="0" applyNumberFormat="1" applyFont="1" applyBorder="1" applyAlignment="1" applyProtection="1">
      <alignment horizontal="center" vertical="center" wrapText="1"/>
      <protection hidden="1"/>
    </xf>
    <xf numFmtId="165" fontId="26" fillId="0" borderId="1" xfId="0" applyNumberFormat="1" applyFont="1" applyBorder="1" applyAlignment="1" applyProtection="1">
      <alignment horizontal="center" vertical="center"/>
      <protection hidden="1"/>
    </xf>
    <xf numFmtId="0" fontId="8" fillId="0" borderId="6" xfId="0" applyFont="1" applyFill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5" fillId="6" borderId="0" xfId="1" applyFont="1" applyFill="1" applyAlignment="1" applyProtection="1">
      <alignment vertical="center"/>
      <protection hidden="1"/>
    </xf>
    <xf numFmtId="0" fontId="1" fillId="6" borderId="0" xfId="1" applyFill="1" applyAlignment="1" applyProtection="1">
      <alignment vertical="center"/>
      <protection hidden="1"/>
    </xf>
    <xf numFmtId="0" fontId="1" fillId="3" borderId="0" xfId="1" applyFill="1" applyProtection="1">
      <protection hidden="1"/>
    </xf>
    <xf numFmtId="0" fontId="2" fillId="3" borderId="0" xfId="1" applyFont="1" applyFill="1" applyProtection="1">
      <protection hidden="1"/>
    </xf>
    <xf numFmtId="0" fontId="1" fillId="3" borderId="0" xfId="1" applyFill="1" applyBorder="1" applyProtection="1">
      <protection hidden="1"/>
    </xf>
    <xf numFmtId="4" fontId="1" fillId="3" borderId="0" xfId="1" applyNumberFormat="1" applyFill="1" applyProtection="1">
      <protection hidden="1"/>
    </xf>
    <xf numFmtId="4" fontId="2" fillId="3" borderId="0" xfId="1" applyNumberFormat="1" applyFont="1" applyFill="1" applyAlignment="1" applyProtection="1">
      <alignment horizontal="center"/>
      <protection hidden="1"/>
    </xf>
    <xf numFmtId="0" fontId="2" fillId="3" borderId="0" xfId="1" applyFont="1" applyFill="1" applyBorder="1" applyAlignment="1" applyProtection="1">
      <alignment horizontal="center"/>
      <protection hidden="1"/>
    </xf>
    <xf numFmtId="164" fontId="1" fillId="3" borderId="0" xfId="1" applyNumberFormat="1" applyFill="1" applyAlignment="1" applyProtection="1">
      <alignment horizontal="center"/>
      <protection hidden="1"/>
    </xf>
    <xf numFmtId="0" fontId="1" fillId="3" borderId="0" xfId="1" applyFill="1" applyBorder="1" applyAlignment="1" applyProtection="1">
      <alignment horizontal="center"/>
      <protection hidden="1"/>
    </xf>
    <xf numFmtId="0" fontId="3" fillId="3" borderId="0" xfId="1" applyFont="1" applyFill="1" applyProtection="1">
      <protection hidden="1"/>
    </xf>
    <xf numFmtId="0" fontId="3" fillId="3" borderId="0" xfId="1" applyFont="1" applyFill="1" applyBorder="1" applyProtection="1">
      <protection hidden="1"/>
    </xf>
    <xf numFmtId="0" fontId="1" fillId="6" borderId="0" xfId="1" applyFont="1" applyFill="1" applyAlignment="1" applyProtection="1">
      <alignment vertical="center"/>
      <protection hidden="1"/>
    </xf>
    <xf numFmtId="0" fontId="1" fillId="6" borderId="0" xfId="1" applyFont="1" applyFill="1" applyBorder="1" applyAlignment="1" applyProtection="1">
      <alignment vertical="center"/>
      <protection hidden="1"/>
    </xf>
    <xf numFmtId="0" fontId="7" fillId="6" borderId="0" xfId="3" applyFont="1" applyFill="1" applyAlignment="1" applyProtection="1">
      <alignment horizontal="right" vertical="center"/>
      <protection hidden="1"/>
    </xf>
    <xf numFmtId="0" fontId="0" fillId="2" borderId="0" xfId="0" applyFill="1" applyProtection="1">
      <protection hidden="1"/>
    </xf>
    <xf numFmtId="4" fontId="1" fillId="4" borderId="1" xfId="1" applyNumberFormat="1" applyFill="1" applyBorder="1" applyProtection="1">
      <protection hidden="1"/>
    </xf>
    <xf numFmtId="0" fontId="1" fillId="4" borderId="2" xfId="1" applyFill="1" applyBorder="1" applyProtection="1">
      <protection hidden="1"/>
    </xf>
    <xf numFmtId="0" fontId="1" fillId="4" borderId="3" xfId="1" applyFill="1" applyBorder="1" applyProtection="1">
      <protection hidden="1"/>
    </xf>
    <xf numFmtId="0" fontId="1" fillId="4" borderId="4" xfId="1" applyFill="1" applyBorder="1" applyProtection="1">
      <protection hidden="1"/>
    </xf>
    <xf numFmtId="0" fontId="1" fillId="0" borderId="0" xfId="1" applyProtection="1">
      <protection hidden="1"/>
    </xf>
    <xf numFmtId="0" fontId="1" fillId="2" borderId="0" xfId="1" applyFill="1" applyProtection="1">
      <protection hidden="1"/>
    </xf>
    <xf numFmtId="0" fontId="5" fillId="6" borderId="0" xfId="1" applyFont="1" applyFill="1" applyProtection="1">
      <protection hidden="1"/>
    </xf>
    <xf numFmtId="0" fontId="1" fillId="6" borderId="0" xfId="1" applyFill="1" applyProtection="1">
      <protection hidden="1"/>
    </xf>
    <xf numFmtId="0" fontId="22" fillId="0" borderId="1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3" fontId="29" fillId="0" borderId="7" xfId="0" applyNumberFormat="1" applyFont="1" applyBorder="1" applyAlignment="1" applyProtection="1">
      <alignment horizontal="left" vertical="center" wrapText="1"/>
      <protection locked="0"/>
    </xf>
    <xf numFmtId="3" fontId="29" fillId="0" borderId="7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 wrapText="1"/>
      <protection hidden="1"/>
    </xf>
    <xf numFmtId="0" fontId="33" fillId="0" borderId="0" xfId="0" applyFont="1" applyBorder="1" applyAlignment="1" applyProtection="1">
      <alignment horizontal="left" vertical="center"/>
      <protection hidden="1"/>
    </xf>
    <xf numFmtId="0" fontId="27" fillId="0" borderId="5" xfId="0" applyFont="1" applyFill="1" applyBorder="1" applyAlignment="1" applyProtection="1">
      <alignment horizontal="center" vertical="center" wrapText="1"/>
      <protection hidden="1"/>
    </xf>
    <xf numFmtId="0" fontId="27" fillId="0" borderId="8" xfId="0" applyFont="1" applyFill="1" applyBorder="1" applyAlignment="1" applyProtection="1">
      <alignment horizontal="center" vertical="center" wrapText="1"/>
      <protection hidden="1"/>
    </xf>
    <xf numFmtId="0" fontId="22" fillId="0" borderId="1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center" vertical="center"/>
      <protection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22" fillId="0" borderId="4" xfId="0" applyFont="1" applyBorder="1" applyAlignment="1" applyProtection="1">
      <alignment horizontal="center" vertical="center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</cellXfs>
  <cellStyles count="4">
    <cellStyle name="Hiperłącze 2" xfId="3"/>
    <cellStyle name="Normalny" xfId="0" builtinId="0"/>
    <cellStyle name="Normalny 2" xfId="1"/>
    <cellStyle name="Walutowy 2" xfId="2"/>
  </cellStyles>
  <dxfs count="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  <dxf>
      <font>
        <b/>
        <i/>
        <color rgb="FF00B0F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99"/>
      <color rgb="FFFF8080"/>
      <color rgb="FFFFFF66"/>
      <color rgb="FFFFFFCC"/>
      <color rgb="FFFF33CC"/>
      <color rgb="FF663300"/>
      <color rgb="FFCC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ativecommons.org/licenses/by/2.5/pl/" TargetMode="External"/><Relationship Id="rId2" Type="http://schemas.openxmlformats.org/officeDocument/2006/relationships/hyperlink" Target="http://creativecommons.org/licenses/by/2.5/pl/" TargetMode="External"/><Relationship Id="rId1" Type="http://schemas.openxmlformats.org/officeDocument/2006/relationships/hyperlink" Target="http://creativecommons.org/licenses/by/2.5/pl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J55"/>
  <sheetViews>
    <sheetView workbookViewId="0">
      <selection activeCell="G5" sqref="G5"/>
    </sheetView>
  </sheetViews>
  <sheetFormatPr defaultRowHeight="14.25"/>
  <cols>
    <col min="2" max="2" width="12.125" customWidth="1"/>
  </cols>
  <sheetData>
    <row r="1" spans="1:10" s="15" customFormat="1">
      <c r="A1" s="37" t="s">
        <v>8</v>
      </c>
      <c r="B1" s="38"/>
      <c r="C1" s="38"/>
      <c r="D1" s="38"/>
      <c r="E1" s="38"/>
      <c r="F1" s="38"/>
      <c r="G1" s="38"/>
      <c r="H1" s="38"/>
      <c r="I1" s="38"/>
    </row>
    <row r="2" spans="1:10" s="15" customFormat="1" hidden="1">
      <c r="A2" s="39"/>
      <c r="B2" s="40" t="s">
        <v>9</v>
      </c>
      <c r="C2" s="39"/>
      <c r="D2" s="41"/>
      <c r="E2" s="41"/>
      <c r="F2" s="41"/>
      <c r="G2" s="41"/>
      <c r="H2" s="41"/>
      <c r="I2" s="39"/>
    </row>
    <row r="3" spans="1:10" s="15" customFormat="1" hidden="1">
      <c r="A3" s="40" t="s">
        <v>9</v>
      </c>
      <c r="B3" s="53" t="e">
        <f>#REF!</f>
        <v>#REF!</v>
      </c>
      <c r="C3" s="42"/>
      <c r="D3" s="41"/>
      <c r="E3" s="41"/>
      <c r="F3" s="41"/>
      <c r="G3" s="41"/>
      <c r="H3" s="41"/>
      <c r="I3" s="39"/>
    </row>
    <row r="4" spans="1:10" s="15" customFormat="1">
      <c r="A4" s="40"/>
      <c r="B4" s="42"/>
      <c r="C4" s="43" t="s">
        <v>10</v>
      </c>
      <c r="D4" s="44" t="s">
        <v>11</v>
      </c>
      <c r="E4" s="44" t="s">
        <v>12</v>
      </c>
      <c r="F4" s="44" t="s">
        <v>13</v>
      </c>
      <c r="G4" s="44" t="s">
        <v>14</v>
      </c>
      <c r="H4" s="44" t="s">
        <v>15</v>
      </c>
      <c r="I4" s="39"/>
    </row>
    <row r="5" spans="1:10" s="15" customFormat="1">
      <c r="A5" s="40" t="s">
        <v>16</v>
      </c>
      <c r="B5" s="39"/>
      <c r="C5" s="45"/>
      <c r="D5" s="46" t="e">
        <f>ROUND((B3-INT(B3))*100,0)</f>
        <v>#REF!</v>
      </c>
      <c r="E5" s="46" t="e">
        <f>IF(B3&gt;=1,VALUE(RIGHT(LEFT(INT(B3),LEN(INT(B3))),3)),0)</f>
        <v>#REF!</v>
      </c>
      <c r="F5" s="46" t="e">
        <f>IF(B3&gt;=1000,VALUE(TEXT(RIGHT(LEFT(INT(B3),LEN(INT(B3))-3),3),"000")),0)</f>
        <v>#REF!</v>
      </c>
      <c r="G5" s="46" t="e">
        <f>IF(B3&gt;=1000000,VALUE(TEXT(RIGHT(LEFT(INT(B3),LEN(INT(B3))-6),3),"000")),0)</f>
        <v>#REF!</v>
      </c>
      <c r="H5" s="46" t="e">
        <f>IF(B3&gt;=1000000000,VALUE(TEXT(RIGHT(LEFT(INT(B3),LEN(INT(B3))-9),3),"000")),0)</f>
        <v>#REF!</v>
      </c>
      <c r="I5" s="39"/>
    </row>
    <row r="6" spans="1:10" s="15" customFormat="1">
      <c r="A6" s="40" t="s">
        <v>17</v>
      </c>
      <c r="B6" s="47"/>
      <c r="C6" s="47" t="e">
        <f>ROUND((B3-INT(B3))*100,0)&amp;"/"&amp;100 &amp; " groszy"</f>
        <v>#REF!</v>
      </c>
      <c r="D6" s="47" t="e">
        <f>IF(B3=0,"",IF(D5&lt;=20,IF(D5=0,"zero",INDEX(excelblog_Jednosci,D5)),INDEX(excelblog_Dziesiatki,INT(D5/10))&amp;IF(MOD(D5,10)," " &amp;INDEX(excelblog_Jednosci,MOD(D5,10)),"")))&amp; " " &amp;IF(B3=0,"",INDEX(IF(D5&lt;20,{"groszy";"grosz";"grosze";"groszy"},{"groszy";"grosze";"groszy"}),MATCH(IF(D5&lt;20,D5,MOD(D5,10)),IF(D5&lt;20,{0;1;2;5},{0;2;5}),1)))</f>
        <v>#REF!</v>
      </c>
      <c r="E6" s="48" t="e">
        <f>IF(OR(B3&lt;1,INT(E5/100)=0),"",INDEX(excelblog_Setki,INT(E5/100)))&amp; IF(E5-(INT(E5/100)*100)&lt;=20,IF(E5-(INT(E5/100)*100)=0,IF(OR(E5&gt;0,B3&lt;1),"","złotych")," " &amp;INDEX(excelblog_Jednosci,E5-(INT(E5/100)*100)))," " &amp;INDEX(excelblog_Dziesiatki,INT((E5-(INT(E5/100)*100))/10))&amp;IF(MOD((E5-(INT(E5/100)*100)),10)," "&amp;INDEX(excelblog_Jednosci,MOD((E5-(INT(E5/100)*100)),10)),""))&amp;IF(E5=0,""," " &amp;INDEX(IF(E5&lt;20,{"złotych";"złoty";"złote";"złotych"},{"złotych";"złote";"złotych"}),MATCH(IF(E5-(INT(E5/100)*100)&lt;20,E5-(INT(E5/100)*100),MOD((E5-(INT(E5/100)*100)),10)),IF(E5&lt;20,{0;1;2;5},{0;2;5}),1)))</f>
        <v>#REF!</v>
      </c>
      <c r="F6" s="48" t="e">
        <f>IF(OR(B3&lt;1,INT(F5/100)=0),"",INDEX(excelblog_Setki,INT(F5/100)))&amp; IF(F5-(INT(F5/100)*100)&lt;=20,IF(F5-(INT(F5/100)*100)=0,""," " &amp;INDEX(excelblog_Jednosci,F5-(INT(F5/100)*100)))," " &amp;INDEX(excelblog_Dziesiatki,INT((F5-(INT(F5/100)*100))/10))&amp;IF(MOD((F5-(INT(F5/100)*100)),10)," "&amp;INDEX(excelblog_Jednosci,MOD((F5-(INT(F5/100)*100)),10)),""))&amp;IF(F5=0,""," " &amp;INDEX(IF(F5&lt;20,{"";"tysiąc";"tysiące";"tysięcy"},{"tysięcy";"tysiące";"tysięcy"}),MATCH(IF(F5-(INT(F5/100)*100)&lt;20,F5-(INT(F5/100)*100),MOD((F5-(INT(F5/100)*100)),10)),IF(F5&lt;20,{0;1;2;5},{0;2;5}),1)))</f>
        <v>#REF!</v>
      </c>
      <c r="G6" s="48" t="e">
        <f>IF(OR(B3&lt;1,INT(G5/100)=0),"",INDEX(excelblog_Setki,INT(G5/100)))&amp; IF(G5-(INT(G5/100)*100)&lt;=20,IF(G5-(INT(G5/100)*100)=0,""," " &amp;INDEX(excelblog_Jednosci,G5-(INT(G5/100)*100)))," " &amp;INDEX(excelblog_Dziesiatki,INT((G5-(INT(G5/100)*100))/10))&amp;IF(MOD((G5-(INT(G5/100)*100)),10)," "&amp;INDEX(excelblog_Jednosci,MOD((G5-(INT(G5/100)*100)),10)),""))&amp;IF(G5=0,""," " &amp;INDEX(IF(G5&lt;20,{"";"milion";"miliony";"milionów"},{"milionów";"miliony";"milionów"}),MATCH(IF(G5-(INT(G5/100)*100)&lt;20,G5-(INT(G5/100)*100),MOD((G5-(INT(G5/100)*100)),10)),IF(G5&lt;20,{0;1;2;5},{0;2;5}),1)))</f>
        <v>#REF!</v>
      </c>
      <c r="H6" s="47" t="e">
        <f>IF(OR(B3&lt;1,INT(H5/100)=0),"",INDEX(excelblog_Setki,INT(H5/100)))&amp; IF(H5-(INT(H5/100)*100)&lt;=20,IF(H5-(INT(H5/100)*100)=0,""," " &amp;INDEX(excelblog_Jednosci,H5-(INT(H5/100)*100)))," " &amp;INDEX(excelblog_Dziesiatki,INT((H5-(INT(H5/100)*100))/10))&amp;IF(MOD((H5-(INT(H5/100)*100)),10)," "&amp;INDEX(excelblog_Jednosci,MOD((H5-(INT(H5/100)*100)),10)),""))&amp;IF(H5=0,""," " &amp;INDEX(IF(H5&lt;20,{"";"miliard";"miliardy";"miliardów"},{"miliardów";"miliardy";"miliardów"}),MATCH(IF(H5-(INT(H5/100)*100)&lt;20,H5-(INT(H5/100)*100),MOD((H5-(INT(H5/100)*100)),10)),IF(H5&lt;20,{0;1;2;5},{0;2;5}),1)))</f>
        <v>#REF!</v>
      </c>
      <c r="I6" s="47"/>
    </row>
    <row r="7" spans="1:10" s="15" customFormat="1" hidden="1">
      <c r="A7" s="39"/>
      <c r="B7" s="39"/>
      <c r="C7" s="39"/>
      <c r="D7" s="41"/>
      <c r="E7" s="41"/>
      <c r="F7" s="41"/>
      <c r="G7" s="41"/>
      <c r="H7" s="41"/>
      <c r="I7" s="39"/>
    </row>
    <row r="8" spans="1:10" s="15" customFormat="1" hidden="1">
      <c r="A8" s="40" t="s">
        <v>18</v>
      </c>
      <c r="B8" s="54" t="str">
        <f>IF(NOT(ISNUMBER(B3)),excelblog_Komunikat1,IF(OR((B3*10^-12)&gt;=1,B3&lt;0),excelblog_Komunikat2,IF(TRIM(H6)&lt;&gt;"",TRIM(H6)&amp;" ","")&amp;IF(TRIM(G6)&lt;&gt;"",TRIM(G6)&amp;" ","")&amp;IF(TRIM(F6)&lt;&gt;"",TRIM(F6)&amp;" ","")&amp;IF(TRIM(E6)&lt;&gt;"",TRIM(E6)&amp;" ","")&amp;IF(TRIM(D6)&lt;&gt;"",D6&amp;" ","")))</f>
        <v>W polu z kwotą nie znajduje się liczba</v>
      </c>
      <c r="C8" s="55"/>
      <c r="D8" s="55"/>
      <c r="E8" s="55"/>
      <c r="F8" s="55"/>
      <c r="G8" s="55"/>
      <c r="H8" s="55"/>
      <c r="I8" s="56"/>
    </row>
    <row r="9" spans="1:10" s="15" customFormat="1" hidden="1">
      <c r="A9" s="40" t="s">
        <v>19</v>
      </c>
      <c r="B9" s="54" t="str">
        <f>IF(NOT(ISNUMBER(B3)),excelblog_Komunikat1,IF(OR((B3*10^-12)&gt;=1,B3&lt;0),excelblog_Komunikat2,IF(TRIM(H6)&lt;&gt;"",TRIM(H6)&amp;" ","")&amp;IF(TRIM(G6)&lt;&gt;"",TRIM(G6)&amp;" ","")&amp;IF(TRIM(F6)&lt;&gt;"",TRIM(F6)&amp;" ","")&amp;IF(TRIM(E6)&lt;&gt;"",TRIM(E6)&amp;", ","")&amp;IF(TRIM(D6)&lt;&gt;"",D6&amp;" ","")))</f>
        <v>W polu z kwotą nie znajduje się liczba</v>
      </c>
      <c r="C9" s="55"/>
      <c r="D9" s="55"/>
      <c r="E9" s="55"/>
      <c r="F9" s="55"/>
      <c r="G9" s="55"/>
      <c r="H9" s="55"/>
      <c r="I9" s="56"/>
    </row>
    <row r="10" spans="1:10" s="15" customFormat="1" hidden="1">
      <c r="A10" s="40" t="s">
        <v>20</v>
      </c>
      <c r="B10" s="54" t="str">
        <f>IF(NOT(ISNUMBER(B3)),excelblog_Komunikat1,IF(OR((B3*10^-12)&gt;=1,B3&lt;0),excelblog_Komunikat2,IF(TRIM(H6)&lt;&gt;"",TRIM(H6)&amp;" ","")&amp;IF(TRIM(G6)&lt;&gt;"",TRIM(G6)&amp;" ","")&amp;IF(TRIM(F6)&lt;&gt;"",TRIM(F6)&amp;" ","")&amp;IF(TRIM(E6)&lt;&gt;"",TRIM(E6)&amp;" ","")&amp;IF(TRIM(D6)&lt;&gt;"",C6&amp;" ","")))</f>
        <v>W polu z kwotą nie znajduje się liczba</v>
      </c>
      <c r="C10" s="55"/>
      <c r="D10" s="55"/>
      <c r="E10" s="55"/>
      <c r="F10" s="55"/>
      <c r="G10" s="55"/>
      <c r="H10" s="55"/>
      <c r="I10" s="56"/>
    </row>
    <row r="11" spans="1:10" s="15" customFormat="1" hidden="1">
      <c r="A11" s="40"/>
      <c r="B11" s="39"/>
      <c r="C11" s="39"/>
      <c r="D11" s="41"/>
      <c r="E11" s="41"/>
      <c r="F11" s="41"/>
      <c r="G11" s="41"/>
      <c r="H11" s="41"/>
      <c r="I11" s="39"/>
    </row>
    <row r="12" spans="1:10" s="15" customFormat="1" hidden="1">
      <c r="A12" s="49"/>
      <c r="B12" s="49"/>
      <c r="C12" s="49"/>
      <c r="D12" s="50"/>
      <c r="E12" s="50"/>
      <c r="F12" s="50"/>
      <c r="G12" s="50"/>
      <c r="H12" s="50"/>
      <c r="I12" s="51" t="s">
        <v>21</v>
      </c>
    </row>
    <row r="13" spans="1:10" s="15" customFormat="1" hidden="1">
      <c r="A13" s="57"/>
      <c r="B13" s="57"/>
      <c r="C13" s="57"/>
      <c r="D13" s="57"/>
      <c r="E13" s="57"/>
      <c r="F13" s="57"/>
      <c r="G13" s="57"/>
      <c r="H13" s="57"/>
      <c r="I13" s="57"/>
    </row>
    <row r="14" spans="1:10" s="15" customFormat="1" hidden="1">
      <c r="A14" s="58"/>
      <c r="B14" s="58"/>
      <c r="C14" s="58"/>
      <c r="D14" s="58"/>
      <c r="E14" s="58"/>
      <c r="F14" s="58"/>
      <c r="G14" s="58"/>
      <c r="H14" s="58"/>
      <c r="I14" s="58"/>
      <c r="J14" s="52"/>
    </row>
    <row r="15" spans="1:10" s="15" customFormat="1" hidden="1">
      <c r="A15" s="59"/>
      <c r="B15" s="60"/>
      <c r="C15" s="60"/>
      <c r="D15" s="60"/>
      <c r="E15" s="60"/>
      <c r="F15" s="60"/>
      <c r="G15" s="60"/>
      <c r="H15" s="60"/>
      <c r="I15" s="60"/>
      <c r="J15" s="52"/>
    </row>
    <row r="16" spans="1:10" s="15" customFormat="1" hidden="1">
      <c r="A16" s="39"/>
      <c r="B16" s="40" t="s">
        <v>9</v>
      </c>
      <c r="C16" s="39"/>
      <c r="D16" s="41"/>
      <c r="E16" s="41"/>
      <c r="F16" s="41"/>
      <c r="G16" s="41"/>
      <c r="H16" s="41"/>
      <c r="I16" s="39"/>
      <c r="J16" s="52"/>
    </row>
    <row r="17" spans="1:10" s="15" customFormat="1" hidden="1">
      <c r="A17" s="40" t="s">
        <v>9</v>
      </c>
      <c r="B17" s="53">
        <v>4232.45</v>
      </c>
      <c r="C17" s="42"/>
      <c r="D17" s="41"/>
      <c r="E17" s="41"/>
      <c r="F17" s="41"/>
      <c r="G17" s="41"/>
      <c r="H17" s="41"/>
      <c r="I17" s="39"/>
      <c r="J17" s="52"/>
    </row>
    <row r="18" spans="1:10" s="15" customFormat="1" hidden="1">
      <c r="A18" s="40"/>
      <c r="B18" s="42"/>
      <c r="C18" s="43" t="s">
        <v>10</v>
      </c>
      <c r="D18" s="44" t="s">
        <v>11</v>
      </c>
      <c r="E18" s="44" t="s">
        <v>12</v>
      </c>
      <c r="F18" s="44" t="s">
        <v>13</v>
      </c>
      <c r="G18" s="44" t="s">
        <v>14</v>
      </c>
      <c r="H18" s="44" t="s">
        <v>15</v>
      </c>
      <c r="I18" s="39"/>
      <c r="J18" s="52"/>
    </row>
    <row r="19" spans="1:10" s="15" customFormat="1" hidden="1">
      <c r="A19" s="40" t="s">
        <v>16</v>
      </c>
      <c r="B19" s="39"/>
      <c r="C19" s="45"/>
      <c r="D19" s="46">
        <f>ROUND((B17-INT(B17))*100,0)</f>
        <v>45</v>
      </c>
      <c r="E19" s="46">
        <f>IF(B17&gt;=1,VALUE(RIGHT(LEFT(INT(B17),LEN(INT(B17))),3)),0)</f>
        <v>232</v>
      </c>
      <c r="F19" s="46">
        <f>IF(B17&gt;=1000,VALUE(TEXT(RIGHT(LEFT(INT(B17),LEN(INT(B17))-3),3),"000")),0)</f>
        <v>4</v>
      </c>
      <c r="G19" s="46">
        <f>IF(B17&gt;=1000000,VALUE(TEXT(RIGHT(LEFT(INT(B17),LEN(INT(B17))-6),3),"000")),0)</f>
        <v>0</v>
      </c>
      <c r="H19" s="46">
        <f>IF(B17&gt;=1000000000,VALUE(TEXT(RIGHT(LEFT(INT(B17),LEN(INT(B17))-9),3),"000")),0)</f>
        <v>0</v>
      </c>
      <c r="I19" s="39"/>
      <c r="J19" s="52"/>
    </row>
    <row r="20" spans="1:10" s="15" customFormat="1" hidden="1">
      <c r="A20" s="40" t="s">
        <v>17</v>
      </c>
      <c r="B20" s="47"/>
      <c r="C20" s="47" t="str">
        <f>ROUND((B17-INT(B17))*100,0)&amp;"/"&amp;100 &amp; " groszy"</f>
        <v>45/100 groszy</v>
      </c>
      <c r="D20" s="47" t="str">
        <f>IF(B17=0,"",IF(D19&lt;=20,IF(D19=0,"zero",INDEX(excelblog_Jednosci,D19)),INDEX(excelblog_Dziesiatki,INT(D19/10))&amp;IF(MOD(D19,10)," " &amp;INDEX(excelblog_Jednosci,MOD(D19,10)),"")))&amp; " " &amp;IF(B17=0,"",INDEX(IF(D19&lt;20,{"groszy";"grosz";"grosze";"groszy"},{"groszy";"grosze";"groszy"}),MATCH(IF(D19&lt;20,D19,MOD(D19,10)),IF(D19&lt;20,{0;1;2;5},{0;2;5}),1)))</f>
        <v>czterdzieści pięć groszy</v>
      </c>
      <c r="E20" s="48" t="str">
        <f>IF(OR(B17&lt;1,INT(E19/100)=0),"",INDEX(excelblog_Setki,INT(E19/100)))&amp; IF(E19-(INT(E19/100)*100)&lt;=20,IF(E19-(INT(E19/100)*100)=0,IF(OR(E19&gt;0,B17&lt;1),"","złotych")," " &amp;INDEX(excelblog_Jednosci,E19-(INT(E19/100)*100)))," " &amp;INDEX(excelblog_Dziesiatki,INT((E19-(INT(E19/100)*100))/10))&amp;IF(MOD((E19-(INT(E19/100)*100)),10)," "&amp;INDEX(excelblog_Jednosci,MOD((E19-(INT(E19/100)*100)),10)),""))&amp;IF(E19=0,""," " &amp;INDEX(IF(E19&lt;20,{"złotych";"złoty";"złote";"złotych"},{"złotych";"złote";"złotych"}),MATCH(IF(E19-(INT(E19/100)*100)&lt;20,E19-(INT(E19/100)*100),MOD((E19-(INT(E19/100)*100)),10)),IF(E19&lt;20,{0;1;2;5},{0;2;5}),1)))</f>
        <v>dwieście trzydzieści dwa złote</v>
      </c>
      <c r="F20" s="48" t="str">
        <f>IF(OR(B17&lt;1,INT(F19/100)=0),"",INDEX(excelblog_Setki,INT(F19/100)))&amp; IF(F19-(INT(F19/100)*100)&lt;=20,IF(F19-(INT(F19/100)*100)=0,""," " &amp;INDEX(excelblog_Jednosci,F19-(INT(F19/100)*100)))," " &amp;INDEX(excelblog_Dziesiatki,INT((F19-(INT(F19/100)*100))/10))&amp;IF(MOD((F19-(INT(F19/100)*100)),10)," "&amp;INDEX(excelblog_Jednosci,MOD((F19-(INT(F19/100)*100)),10)),""))&amp;IF(F19=0,""," " &amp;INDEX(IF(F19&lt;20,{"";"tysiąc";"tysiące";"tysięcy"},{"tysięcy";"tysiące";"tysięcy"}),MATCH(IF(F19-(INT(F19/100)*100)&lt;20,F19-(INT(F19/100)*100),MOD((F19-(INT(F19/100)*100)),10)),IF(F19&lt;20,{0;1;2;5},{0;2;5}),1)))</f>
        <v xml:space="preserve"> cztery tysiące</v>
      </c>
      <c r="G20" s="48" t="str">
        <f>IF(OR(B17&lt;1,INT(G19/100)=0),"",INDEX(excelblog_Setki,INT(G19/100)))&amp; IF(G19-(INT(G19/100)*100)&lt;=20,IF(G19-(INT(G19/100)*100)=0,""," " &amp;INDEX(excelblog_Jednosci,G19-(INT(G19/100)*100)))," " &amp;INDEX(excelblog_Dziesiatki,INT((G19-(INT(G19/100)*100))/10))&amp;IF(MOD((G19-(INT(G19/100)*100)),10)," "&amp;INDEX(excelblog_Jednosci,MOD((G19-(INT(G19/100)*100)),10)),""))&amp;IF(G19=0,""," " &amp;INDEX(IF(G19&lt;20,{"";"milion";"miliony";"milionów"},{"milionów";"miliony";"milionów"}),MATCH(IF(G19-(INT(G19/100)*100)&lt;20,G19-(INT(G19/100)*100),MOD((G19-(INT(G19/100)*100)),10)),IF(G19&lt;20,{0;1;2;5},{0;2;5}),1)))</f>
        <v/>
      </c>
      <c r="H20" s="47" t="str">
        <f>IF(OR(B17&lt;1,INT(H19/100)=0),"",INDEX(excelblog_Setki,INT(H19/100)))&amp; IF(H19-(INT(H19/100)*100)&lt;=20,IF(H19-(INT(H19/100)*100)=0,""," " &amp;INDEX(excelblog_Jednosci,H19-(INT(H19/100)*100)))," " &amp;INDEX(excelblog_Dziesiatki,INT((H19-(INT(H19/100)*100))/10))&amp;IF(MOD((H19-(INT(H19/100)*100)),10)," "&amp;INDEX(excelblog_Jednosci,MOD((H19-(INT(H19/100)*100)),10)),""))&amp;IF(H19=0,""," " &amp;INDEX(IF(H19&lt;20,{"";"miliard";"miliardy";"miliardów"},{"miliardów";"miliardy";"miliardów"}),MATCH(IF(H19-(INT(H19/100)*100)&lt;20,H19-(INT(H19/100)*100),MOD((H19-(INT(H19/100)*100)),10)),IF(H19&lt;20,{0;1;2;5},{0;2;5}),1)))</f>
        <v/>
      </c>
      <c r="I20" s="47"/>
      <c r="J20" s="52"/>
    </row>
    <row r="21" spans="1:10" s="15" customFormat="1" hidden="1">
      <c r="A21" s="39"/>
      <c r="B21" s="39"/>
      <c r="C21" s="39"/>
      <c r="D21" s="41"/>
      <c r="E21" s="41"/>
      <c r="F21" s="41"/>
      <c r="G21" s="41"/>
      <c r="H21" s="41"/>
      <c r="I21" s="39"/>
      <c r="J21" s="52"/>
    </row>
    <row r="22" spans="1:10" s="15" customFormat="1" hidden="1">
      <c r="A22" s="40" t="s">
        <v>18</v>
      </c>
      <c r="B22" s="54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","")&amp;IF(TRIM(D20)&lt;&gt;"",D20&amp;" ","")))</f>
        <v xml:space="preserve">cztery tysiące dwieście trzydzieści dwa złote czterdzieści pięć groszy </v>
      </c>
      <c r="C22" s="55"/>
      <c r="D22" s="55"/>
      <c r="E22" s="55"/>
      <c r="F22" s="55"/>
      <c r="G22" s="55"/>
      <c r="H22" s="55"/>
      <c r="I22" s="56"/>
      <c r="J22" s="52"/>
    </row>
    <row r="23" spans="1:10" s="15" customFormat="1" hidden="1">
      <c r="A23" s="40" t="s">
        <v>19</v>
      </c>
      <c r="B23" s="54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","")&amp;IF(TRIM(E20)&lt;&gt;"",TRIM(E20)&amp;", ","")&amp;IF(TRIM(D20)&lt;&gt;"",D20&amp;" ","")))</f>
        <v xml:space="preserve">cztery tysiące dwieście trzydzieści dwa złote, czterdzieści pięć groszy </v>
      </c>
      <c r="C23" s="55"/>
      <c r="D23" s="55"/>
      <c r="E23" s="55"/>
      <c r="F23" s="55"/>
      <c r="G23" s="55"/>
      <c r="H23" s="55"/>
      <c r="I23" s="56"/>
      <c r="J23" s="52"/>
    </row>
    <row r="24" spans="1:10" s="15" customFormat="1" hidden="1">
      <c r="A24" s="40" t="s">
        <v>20</v>
      </c>
      <c r="B24" s="54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","")&amp;IF(TRIM(D20)&lt;&gt;"",C20&amp;" ","")))</f>
        <v xml:space="preserve">cztery tysiące dwieście trzydzieści dwa złote 45/100 groszy </v>
      </c>
      <c r="C24" s="55"/>
      <c r="D24" s="55"/>
      <c r="E24" s="55"/>
      <c r="F24" s="55"/>
      <c r="G24" s="55"/>
      <c r="H24" s="55"/>
      <c r="I24" s="56"/>
      <c r="J24" s="52"/>
    </row>
    <row r="25" spans="1:10" s="15" customFormat="1" hidden="1">
      <c r="A25" s="40"/>
      <c r="B25" s="39"/>
      <c r="C25" s="39"/>
      <c r="D25" s="41"/>
      <c r="E25" s="41"/>
      <c r="F25" s="41"/>
      <c r="G25" s="41"/>
      <c r="H25" s="41"/>
      <c r="I25" s="39"/>
      <c r="J25" s="52"/>
    </row>
    <row r="26" spans="1:10" s="15" customFormat="1" hidden="1">
      <c r="A26" s="49"/>
      <c r="B26" s="49"/>
      <c r="C26" s="49"/>
      <c r="D26" s="50"/>
      <c r="E26" s="50"/>
      <c r="F26" s="50"/>
      <c r="G26" s="50"/>
      <c r="H26" s="50"/>
      <c r="I26" s="51" t="s">
        <v>21</v>
      </c>
      <c r="J26" s="52"/>
    </row>
    <row r="27" spans="1:10" s="15" customFormat="1" hidden="1">
      <c r="A27" s="58"/>
      <c r="B27" s="58"/>
      <c r="C27" s="58"/>
      <c r="D27" s="58"/>
      <c r="E27" s="58"/>
      <c r="F27" s="58"/>
      <c r="G27" s="58"/>
      <c r="H27" s="58"/>
      <c r="I27" s="58"/>
      <c r="J27" s="52"/>
    </row>
    <row r="28" spans="1:10" s="15" customFormat="1" hidden="1">
      <c r="A28" s="58"/>
      <c r="B28" s="58"/>
      <c r="C28" s="58"/>
      <c r="D28" s="58"/>
      <c r="E28" s="58"/>
      <c r="F28" s="58"/>
      <c r="G28" s="58"/>
      <c r="H28" s="58"/>
      <c r="I28" s="58"/>
      <c r="J28" s="52"/>
    </row>
    <row r="29" spans="1:10" s="15" customFormat="1" hidden="1">
      <c r="A29" s="59"/>
      <c r="B29" s="60"/>
      <c r="C29" s="60"/>
      <c r="D29" s="60"/>
      <c r="E29" s="60"/>
      <c r="F29" s="60"/>
      <c r="G29" s="60"/>
      <c r="H29" s="60"/>
      <c r="I29" s="60"/>
      <c r="J29" s="52"/>
    </row>
    <row r="30" spans="1:10" s="15" customFormat="1" hidden="1">
      <c r="A30" s="39"/>
      <c r="B30" s="40" t="s">
        <v>9</v>
      </c>
      <c r="C30" s="39"/>
      <c r="D30" s="41"/>
      <c r="E30" s="41"/>
      <c r="F30" s="41"/>
      <c r="G30" s="41"/>
      <c r="H30" s="41"/>
      <c r="I30" s="39"/>
      <c r="J30" s="52"/>
    </row>
    <row r="31" spans="1:10" s="15" customFormat="1" hidden="1">
      <c r="A31" s="40" t="s">
        <v>9</v>
      </c>
      <c r="B31" s="53"/>
      <c r="C31" s="42"/>
      <c r="D31" s="41"/>
      <c r="E31" s="41"/>
      <c r="F31" s="41"/>
      <c r="G31" s="41"/>
      <c r="H31" s="41"/>
      <c r="I31" s="39"/>
      <c r="J31" s="52"/>
    </row>
    <row r="32" spans="1:10" s="15" customFormat="1" hidden="1">
      <c r="A32" s="40"/>
      <c r="B32" s="42"/>
      <c r="C32" s="43" t="s">
        <v>10</v>
      </c>
      <c r="D32" s="44" t="s">
        <v>11</v>
      </c>
      <c r="E32" s="44" t="s">
        <v>12</v>
      </c>
      <c r="F32" s="44" t="s">
        <v>13</v>
      </c>
      <c r="G32" s="44" t="s">
        <v>14</v>
      </c>
      <c r="H32" s="44" t="s">
        <v>15</v>
      </c>
      <c r="I32" s="39"/>
      <c r="J32" s="52"/>
    </row>
    <row r="33" spans="1:10" s="15" customFormat="1" hidden="1">
      <c r="A33" s="40" t="s">
        <v>16</v>
      </c>
      <c r="B33" s="39"/>
      <c r="C33" s="45"/>
      <c r="D33" s="46">
        <f>ROUND((B31-INT(B31))*100,0)</f>
        <v>0</v>
      </c>
      <c r="E33" s="46">
        <f>IF(B31&gt;=1,VALUE(RIGHT(LEFT(INT(B31),LEN(INT(B31))),3)),0)</f>
        <v>0</v>
      </c>
      <c r="F33" s="46">
        <f>IF(B31&gt;=1000,VALUE(TEXT(RIGHT(LEFT(INT(B31),LEN(INT(B31))-3),3),"000")),0)</f>
        <v>0</v>
      </c>
      <c r="G33" s="46">
        <f>IF(B31&gt;=1000000,VALUE(TEXT(RIGHT(LEFT(INT(B31),LEN(INT(B31))-6),3),"000")),0)</f>
        <v>0</v>
      </c>
      <c r="H33" s="46">
        <f>IF(B31&gt;=1000000000,VALUE(TEXT(RIGHT(LEFT(INT(B31),LEN(INT(B31))-9),3),"000")),0)</f>
        <v>0</v>
      </c>
      <c r="I33" s="39"/>
      <c r="J33" s="52"/>
    </row>
    <row r="34" spans="1:10" s="15" customFormat="1" hidden="1">
      <c r="A34" s="40" t="s">
        <v>17</v>
      </c>
      <c r="B34" s="47"/>
      <c r="C34" s="47" t="str">
        <f>ROUND((B31-INT(B31))*100,0)&amp;"/"&amp;100 &amp; " groszy"</f>
        <v>0/100 groszy</v>
      </c>
      <c r="D34" s="47" t="str">
        <f>IF(B31=0,"",IF(D33&lt;=20,IF(D33=0,"zero",INDEX(excelblog_Jednosci,D33)),INDEX(excelblog_Dziesiatki,INT(D33/10))&amp;IF(MOD(D33,10)," " &amp;INDEX(excelblog_Jednosci,MOD(D33,10)),"")))&amp; " " &amp;IF(B31=0,"",INDEX(IF(D33&lt;20,{"groszy";"grosz";"grosze";"groszy"},{"groszy";"grosze";"groszy"}),MATCH(IF(D33&lt;20,D33,MOD(D33,10)),IF(D33&lt;20,{0;1;2;5},{0;2;5}),1)))</f>
        <v xml:space="preserve"> </v>
      </c>
      <c r="E34" s="48" t="str">
        <f>IF(OR(B31&lt;1,INT(E33/100)=0),"",INDEX(excelblog_Setki,INT(E33/100)))&amp; IF(E33-(INT(E33/100)*100)&lt;=20,IF(E33-(INT(E33/100)*100)=0,IF(OR(E33&gt;0,B31&lt;1),"","złotych")," " &amp;INDEX(excelblog_Jednosci,E33-(INT(E33/100)*100)))," " &amp;INDEX(excelblog_Dziesiatki,INT((E33-(INT(E33/100)*100))/10))&amp;IF(MOD((E33-(INT(E33/100)*100)),10)," "&amp;INDEX(excelblog_Jednosci,MOD((E33-(INT(E33/100)*100)),10)),""))&amp;IF(E33=0,""," " &amp;INDEX(IF(E33&lt;20,{"złotych";"złoty";"złote";"złotych"},{"złotych";"złote";"złotych"}),MATCH(IF(E33-(INT(E33/100)*100)&lt;20,E33-(INT(E33/100)*100),MOD((E33-(INT(E33/100)*100)),10)),IF(E33&lt;20,{0;1;2;5},{0;2;5}),1)))</f>
        <v/>
      </c>
      <c r="F34" s="48" t="str">
        <f>IF(OR(B31&lt;1,INT(F33/100)=0),"",INDEX(excelblog_Setki,INT(F33/100)))&amp; IF(F33-(INT(F33/100)*100)&lt;=20,IF(F33-(INT(F33/100)*100)=0,""," " &amp;INDEX(excelblog_Jednosci,F33-(INT(F33/100)*100)))," " &amp;INDEX(excelblog_Dziesiatki,INT((F33-(INT(F33/100)*100))/10))&amp;IF(MOD((F33-(INT(F33/100)*100)),10)," "&amp;INDEX(excelblog_Jednosci,MOD((F33-(INT(F33/100)*100)),10)),""))&amp;IF(F33=0,""," " &amp;INDEX(IF(F33&lt;20,{"";"tysiąc";"tysiące";"tysięcy"},{"tysięcy";"tysiące";"tysięcy"}),MATCH(IF(F33-(INT(F33/100)*100)&lt;20,F33-(INT(F33/100)*100),MOD((F33-(INT(F33/100)*100)),10)),IF(F33&lt;20,{0;1;2;5},{0;2;5}),1)))</f>
        <v/>
      </c>
      <c r="G34" s="48" t="str">
        <f>IF(OR(B31&lt;1,INT(G33/100)=0),"",INDEX(excelblog_Setki,INT(G33/100)))&amp; IF(G33-(INT(G33/100)*100)&lt;=20,IF(G33-(INT(G33/100)*100)=0,""," " &amp;INDEX(excelblog_Jednosci,G33-(INT(G33/100)*100)))," " &amp;INDEX(excelblog_Dziesiatki,INT((G33-(INT(G33/100)*100))/10))&amp;IF(MOD((G33-(INT(G33/100)*100)),10)," "&amp;INDEX(excelblog_Jednosci,MOD((G33-(INT(G33/100)*100)),10)),""))&amp;IF(G33=0,""," " &amp;INDEX(IF(G33&lt;20,{"";"milion";"miliony";"milionów"},{"milionów";"miliony";"milionów"}),MATCH(IF(G33-(INT(G33/100)*100)&lt;20,G33-(INT(G33/100)*100),MOD((G33-(INT(G33/100)*100)),10)),IF(G33&lt;20,{0;1;2;5},{0;2;5}),1)))</f>
        <v/>
      </c>
      <c r="H34" s="47" t="str">
        <f>IF(OR(B31&lt;1,INT(H33/100)=0),"",INDEX(excelblog_Setki,INT(H33/100)))&amp; IF(H33-(INT(H33/100)*100)&lt;=20,IF(H33-(INT(H33/100)*100)=0,""," " &amp;INDEX(excelblog_Jednosci,H33-(INT(H33/100)*100)))," " &amp;INDEX(excelblog_Dziesiatki,INT((H33-(INT(H33/100)*100))/10))&amp;IF(MOD((H33-(INT(H33/100)*100)),10)," "&amp;INDEX(excelblog_Jednosci,MOD((H33-(INT(H33/100)*100)),10)),""))&amp;IF(H33=0,""," " &amp;INDEX(IF(H33&lt;20,{"";"miliard";"miliardy";"miliardów"},{"miliardów";"miliardy";"miliardów"}),MATCH(IF(H33-(INT(H33/100)*100)&lt;20,H33-(INT(H33/100)*100),MOD((H33-(INT(H33/100)*100)),10)),IF(H33&lt;20,{0;1;2;5},{0;2;5}),1)))</f>
        <v/>
      </c>
      <c r="I34" s="47"/>
      <c r="J34" s="52"/>
    </row>
    <row r="35" spans="1:10" s="15" customFormat="1" hidden="1">
      <c r="A35" s="39"/>
      <c r="B35" s="39"/>
      <c r="C35" s="39"/>
      <c r="D35" s="41"/>
      <c r="E35" s="41"/>
      <c r="F35" s="41"/>
      <c r="G35" s="41"/>
      <c r="H35" s="41"/>
      <c r="I35" s="39"/>
      <c r="J35" s="52"/>
    </row>
    <row r="36" spans="1:10" s="15" customFormat="1" hidden="1">
      <c r="A36" s="40" t="s">
        <v>18</v>
      </c>
      <c r="B36" s="54" t="str">
        <f>IF(NOT(ISNUMBER(B31)),excelblog_Komunikat1,IF(OR((B31*10^-12)&gt;=1,B31&lt;0),excelblog_Komunikat2,IF(TRIM(H34)&lt;&gt;"",TRIM(H34)&amp;" ","")&amp;IF(TRIM(G34)&lt;&gt;"",TRIM(G34)&amp;" ","")&amp;IF(TRIM(F34)&lt;&gt;"",TRIM(F34)&amp;" ","")&amp;IF(TRIM(E34)&lt;&gt;"",TRIM(E34)&amp;" ","")&amp;IF(TRIM(D34)&lt;&gt;"",D34&amp;" ","")))</f>
        <v>W polu z kwotą nie znajduje się liczba</v>
      </c>
      <c r="C36" s="55"/>
      <c r="D36" s="55"/>
      <c r="E36" s="55"/>
      <c r="F36" s="55"/>
      <c r="G36" s="55"/>
      <c r="H36" s="55"/>
      <c r="I36" s="56"/>
      <c r="J36" s="52"/>
    </row>
    <row r="37" spans="1:10" s="15" customFormat="1" hidden="1">
      <c r="A37" s="40" t="s">
        <v>19</v>
      </c>
      <c r="B37" s="54" t="str">
        <f>IF(NOT(ISNUMBER(B31)),excelblog_Komunikat1,IF(OR((B31*10^-12)&gt;=1,B31&lt;0),excelblog_Komunikat2,IF(TRIM(H34)&lt;&gt;"",TRIM(H34)&amp;" ","")&amp;IF(TRIM(G34)&lt;&gt;"",TRIM(G34)&amp;" ","")&amp;IF(TRIM(F34)&lt;&gt;"",TRIM(F34)&amp;" ","")&amp;IF(TRIM(E34)&lt;&gt;"",TRIM(E34)&amp;", ","")&amp;IF(TRIM(D34)&lt;&gt;"",D34&amp;" ","")))</f>
        <v>W polu z kwotą nie znajduje się liczba</v>
      </c>
      <c r="C37" s="55"/>
      <c r="D37" s="55"/>
      <c r="E37" s="55"/>
      <c r="F37" s="55"/>
      <c r="G37" s="55"/>
      <c r="H37" s="55"/>
      <c r="I37" s="56"/>
      <c r="J37" s="52"/>
    </row>
    <row r="38" spans="1:10" s="15" customFormat="1" hidden="1">
      <c r="A38" s="40" t="s">
        <v>20</v>
      </c>
      <c r="B38" s="54" t="str">
        <f>IF(NOT(ISNUMBER(B31)),excelblog_Komunikat1,IF(OR((B31*10^-12)&gt;=1,B31&lt;0),excelblog_Komunikat2,IF(TRIM(H34)&lt;&gt;"",TRIM(H34)&amp;" ","")&amp;IF(TRIM(G34)&lt;&gt;"",TRIM(G34)&amp;" ","")&amp;IF(TRIM(F34)&lt;&gt;"",TRIM(F34)&amp;" ","")&amp;IF(TRIM(E34)&lt;&gt;"",TRIM(E34)&amp;" ","")&amp;IF(TRIM(D34)&lt;&gt;"",C34&amp;" ","")))</f>
        <v>W polu z kwotą nie znajduje się liczba</v>
      </c>
      <c r="C38" s="55"/>
      <c r="D38" s="55"/>
      <c r="E38" s="55"/>
      <c r="F38" s="55"/>
      <c r="G38" s="55"/>
      <c r="H38" s="55"/>
      <c r="I38" s="56"/>
      <c r="J38" s="52"/>
    </row>
    <row r="39" spans="1:10" s="15" customFormat="1" hidden="1">
      <c r="A39" s="40"/>
      <c r="B39" s="39"/>
      <c r="C39" s="39"/>
      <c r="D39" s="41"/>
      <c r="E39" s="41"/>
      <c r="F39" s="41"/>
      <c r="G39" s="41"/>
      <c r="H39" s="41"/>
      <c r="I39" s="39"/>
      <c r="J39" s="52"/>
    </row>
    <row r="40" spans="1:10" s="15" customFormat="1" hidden="1">
      <c r="A40" s="49"/>
      <c r="B40" s="49"/>
      <c r="C40" s="49"/>
      <c r="D40" s="50"/>
      <c r="E40" s="50"/>
      <c r="F40" s="50"/>
      <c r="G40" s="50"/>
      <c r="H40" s="50"/>
      <c r="I40" s="51" t="s">
        <v>21</v>
      </c>
      <c r="J40" s="52"/>
    </row>
    <row r="41" spans="1:10" s="15" customFormat="1" hidden="1">
      <c r="A41" s="58"/>
      <c r="B41" s="58"/>
      <c r="C41" s="58"/>
      <c r="D41" s="58"/>
      <c r="E41" s="58"/>
      <c r="F41" s="58"/>
      <c r="G41" s="58"/>
      <c r="H41" s="58"/>
      <c r="I41" s="58"/>
      <c r="J41" s="52"/>
    </row>
    <row r="42" spans="1:10" s="15" customFormat="1"/>
    <row r="43" spans="1:10" s="15" customFormat="1"/>
    <row r="44" spans="1:10" s="15" customFormat="1"/>
    <row r="45" spans="1:10" s="15" customFormat="1"/>
    <row r="46" spans="1:10" s="15" customFormat="1"/>
    <row r="47" spans="1:10" s="15" customFormat="1"/>
    <row r="48" spans="1:10" s="15" customFormat="1"/>
    <row r="49" s="15" customFormat="1"/>
    <row r="50" s="15" customFormat="1"/>
    <row r="51" s="15" customFormat="1"/>
    <row r="52" s="15" customFormat="1"/>
    <row r="53" s="15" customFormat="1"/>
    <row r="54" s="15" customFormat="1"/>
    <row r="55" s="15" customFormat="1"/>
  </sheetData>
  <sheetProtection password="CACD" sheet="1" objects="1" scenarios="1"/>
  <hyperlinks>
    <hyperlink ref="I12" r:id="rId1"/>
    <hyperlink ref="I26" r:id="rId2"/>
    <hyperlink ref="I4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CJ151"/>
  <sheetViews>
    <sheetView tabSelected="1" zoomScaleNormal="100" workbookViewId="0">
      <selection activeCell="M15" sqref="M15"/>
    </sheetView>
  </sheetViews>
  <sheetFormatPr defaultRowHeight="15"/>
  <cols>
    <col min="1" max="1" width="17" style="1" customWidth="1"/>
    <col min="2" max="2" width="9.125" style="1" customWidth="1"/>
    <col min="3" max="3" width="10.375" style="1" customWidth="1"/>
    <col min="4" max="6" width="9.25" style="1" customWidth="1"/>
    <col min="7" max="9" width="8.5" style="1" customWidth="1"/>
    <col min="10" max="12" width="7.75" style="1" customWidth="1"/>
    <col min="13" max="15" width="6.625" style="1" customWidth="1"/>
    <col min="16" max="17" width="5.875" style="1" customWidth="1"/>
    <col min="18" max="18" width="10.375" style="1" customWidth="1"/>
    <col min="19" max="19" width="8.625" style="1" customWidth="1"/>
    <col min="20" max="20" width="10.375" style="1" customWidth="1"/>
    <col min="21" max="21" width="12.125" style="1" customWidth="1"/>
    <col min="22" max="22" width="5.75" style="3" customWidth="1"/>
    <col min="23" max="23" width="7.375" style="3" customWidth="1"/>
    <col min="24" max="24" width="6.625" style="3" customWidth="1"/>
    <col min="25" max="25" width="9.875" style="3" customWidth="1"/>
    <col min="26" max="36" width="9" style="3"/>
    <col min="37" max="37" width="9.75" style="3" hidden="1" customWidth="1"/>
    <col min="38" max="39" width="9" style="3" hidden="1" customWidth="1"/>
    <col min="40" max="40" width="23.625" style="3" hidden="1" customWidth="1"/>
    <col min="41" max="41" width="20.875" style="3" hidden="1" customWidth="1"/>
    <col min="42" max="43" width="9" style="3" hidden="1" customWidth="1"/>
    <col min="44" max="46" width="0" style="3" hidden="1" customWidth="1"/>
    <col min="47" max="47" width="9" style="16" hidden="1" customWidth="1"/>
    <col min="48" max="48" width="0" style="3" hidden="1" customWidth="1"/>
    <col min="49" max="88" width="9" style="3"/>
    <col min="89" max="16384" width="9" style="1"/>
  </cols>
  <sheetData>
    <row r="1" spans="1:47" ht="10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2"/>
      <c r="R1" s="9"/>
      <c r="S1" s="2"/>
      <c r="T1" s="13"/>
      <c r="U1" s="14"/>
      <c r="V1" s="2"/>
      <c r="AM1" s="4" t="s">
        <v>25</v>
      </c>
      <c r="AN1" s="5" t="s">
        <v>23</v>
      </c>
      <c r="AO1" s="5" t="s">
        <v>24</v>
      </c>
    </row>
    <row r="2" spans="1:47">
      <c r="A2" s="17"/>
      <c r="B2" s="16"/>
      <c r="C2" s="16"/>
      <c r="D2" s="36" t="s">
        <v>33</v>
      </c>
      <c r="E2" s="1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62"/>
      <c r="W2" s="16"/>
      <c r="X2" s="16"/>
      <c r="Y2" s="16"/>
      <c r="AM2" s="6">
        <v>0.01</v>
      </c>
      <c r="AN2" s="7">
        <v>1.64</v>
      </c>
      <c r="AO2" s="8">
        <f>AN2/1000</f>
        <v>1.64E-3</v>
      </c>
      <c r="AU2" s="16">
        <v>50</v>
      </c>
    </row>
    <row r="3" spans="1:47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2"/>
      <c r="W3" s="16"/>
      <c r="X3" s="16"/>
      <c r="Y3" s="16"/>
      <c r="AM3" s="6">
        <v>0.02</v>
      </c>
      <c r="AN3" s="7">
        <v>2.13</v>
      </c>
      <c r="AO3" s="8">
        <f t="shared" ref="AO3:AO9" si="0">AN3/1000</f>
        <v>2.1299999999999999E-3</v>
      </c>
      <c r="AU3" s="16">
        <v>100</v>
      </c>
    </row>
    <row r="4" spans="1:47" ht="30" customHeight="1">
      <c r="A4" s="18"/>
      <c r="B4" s="18"/>
      <c r="C4" s="64" t="str">
        <f>IF(OR($C$5="",$C$5=0,$C$5="…"),"w wierszu poniżej uzupełnij nazwę Zlecającego, zgodnie z danymi w dokumencie rejestrowym","")</f>
        <v>w wierszu poniżej uzupełnij nazwę Zlecającego, zgodnie z danymi w dokumencie rejestrowym</v>
      </c>
      <c r="D4" s="62"/>
      <c r="E4" s="65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16"/>
      <c r="X4" s="16"/>
      <c r="Y4" s="16"/>
      <c r="AM4" s="6">
        <v>0.05</v>
      </c>
      <c r="AN4" s="7">
        <v>2.95</v>
      </c>
      <c r="AO4" s="8">
        <f t="shared" si="0"/>
        <v>2.9500000000000004E-3</v>
      </c>
      <c r="AU4" s="16">
        <v>150</v>
      </c>
    </row>
    <row r="5" spans="1:47" ht="34.5" customHeight="1">
      <c r="A5" s="34" t="s">
        <v>2</v>
      </c>
      <c r="B5" s="19"/>
      <c r="C5" s="77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9"/>
      <c r="R5" s="20"/>
      <c r="S5" s="20"/>
      <c r="T5" s="20"/>
      <c r="U5" s="20"/>
      <c r="V5" s="62"/>
      <c r="W5" s="16"/>
      <c r="X5" s="16"/>
      <c r="Y5" s="16"/>
      <c r="AM5" s="6">
        <v>0.1</v>
      </c>
      <c r="AN5" s="7">
        <v>2.5099999999999998</v>
      </c>
      <c r="AO5" s="8">
        <f t="shared" si="0"/>
        <v>2.5099999999999996E-3</v>
      </c>
      <c r="AU5" s="16">
        <v>200</v>
      </c>
    </row>
    <row r="6" spans="1:47" ht="40.5" customHeight="1">
      <c r="A6" s="74" t="s">
        <v>3</v>
      </c>
      <c r="B6" s="75" t="s">
        <v>0</v>
      </c>
      <c r="C6" s="80" t="s">
        <v>22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2"/>
      <c r="R6" s="74" t="s">
        <v>4</v>
      </c>
      <c r="S6" s="74" t="s">
        <v>5</v>
      </c>
      <c r="T6" s="74" t="s">
        <v>1</v>
      </c>
      <c r="U6" s="83" t="s">
        <v>6</v>
      </c>
      <c r="V6" s="61" t="s">
        <v>28</v>
      </c>
      <c r="W6" s="61" t="s">
        <v>29</v>
      </c>
      <c r="X6" s="61" t="s">
        <v>30</v>
      </c>
      <c r="Y6" s="16"/>
      <c r="AM6" s="6">
        <v>0.2</v>
      </c>
      <c r="AN6" s="7">
        <v>3.22</v>
      </c>
      <c r="AO6" s="8">
        <f t="shared" si="0"/>
        <v>3.2200000000000002E-3</v>
      </c>
      <c r="AU6" s="16">
        <v>250</v>
      </c>
    </row>
    <row r="7" spans="1:47" ht="35.1" customHeight="1">
      <c r="A7" s="74"/>
      <c r="B7" s="75"/>
      <c r="C7" s="21">
        <v>500</v>
      </c>
      <c r="D7" s="22">
        <v>200</v>
      </c>
      <c r="E7" s="22">
        <v>100</v>
      </c>
      <c r="F7" s="22">
        <v>50</v>
      </c>
      <c r="G7" s="22">
        <v>20</v>
      </c>
      <c r="H7" s="22">
        <v>10</v>
      </c>
      <c r="I7" s="22">
        <v>5</v>
      </c>
      <c r="J7" s="22">
        <v>2</v>
      </c>
      <c r="K7" s="22">
        <v>1</v>
      </c>
      <c r="L7" s="22">
        <v>0.5</v>
      </c>
      <c r="M7" s="22">
        <v>0.2</v>
      </c>
      <c r="N7" s="22">
        <v>0.1</v>
      </c>
      <c r="O7" s="22">
        <v>0.05</v>
      </c>
      <c r="P7" s="22">
        <v>0.02</v>
      </c>
      <c r="Q7" s="22">
        <v>0.01</v>
      </c>
      <c r="R7" s="76"/>
      <c r="S7" s="76"/>
      <c r="T7" s="74"/>
      <c r="U7" s="84"/>
      <c r="V7" s="23">
        <f>SUM(C8:Q8)</f>
        <v>0</v>
      </c>
      <c r="W7" s="23">
        <f>SUM(C8:H8)</f>
        <v>0</v>
      </c>
      <c r="X7" s="23">
        <f>SUM(I8:Q8)</f>
        <v>0</v>
      </c>
      <c r="Y7" s="16"/>
      <c r="AM7" s="6">
        <v>0.5</v>
      </c>
      <c r="AN7" s="7">
        <v>3.94</v>
      </c>
      <c r="AO7" s="8">
        <f t="shared" si="0"/>
        <v>3.9399999999999999E-3</v>
      </c>
      <c r="AU7" s="16">
        <v>300</v>
      </c>
    </row>
    <row r="8" spans="1:47" ht="56.25" customHeight="1">
      <c r="A8" s="67"/>
      <c r="B8" s="68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>
        <f>R9</f>
        <v>0</v>
      </c>
      <c r="S8" s="26"/>
      <c r="T8" s="69"/>
      <c r="U8" s="27" t="s">
        <v>7</v>
      </c>
      <c r="V8" s="28" t="s">
        <v>27</v>
      </c>
      <c r="W8" s="28" t="s">
        <v>27</v>
      </c>
      <c r="X8" s="28" t="s">
        <v>27</v>
      </c>
      <c r="Y8" s="28" t="s">
        <v>31</v>
      </c>
      <c r="AM8" s="6">
        <v>1</v>
      </c>
      <c r="AN8" s="7">
        <v>5</v>
      </c>
      <c r="AO8" s="8">
        <f t="shared" si="0"/>
        <v>5.0000000000000001E-3</v>
      </c>
      <c r="AU8" s="16">
        <v>350</v>
      </c>
    </row>
    <row r="9" spans="1:47" ht="44.25" customHeight="1">
      <c r="A9" s="71" t="str">
        <f>IF(OR(A8="",A8=0),"uzupełnij dane Punktu","")</f>
        <v>uzupełnij dane Punktu</v>
      </c>
      <c r="B9" s="70" t="str">
        <f>IF(OR(B8="",B8=0),"uzupełnij ID Punktu","")</f>
        <v>uzupełnij ID Punktu</v>
      </c>
      <c r="C9" s="29">
        <f>C7*C8</f>
        <v>0</v>
      </c>
      <c r="D9" s="29">
        <f t="shared" ref="D9:H9" si="1">D7*D8</f>
        <v>0</v>
      </c>
      <c r="E9" s="29">
        <f t="shared" si="1"/>
        <v>0</v>
      </c>
      <c r="F9" s="29">
        <f t="shared" si="1"/>
        <v>0</v>
      </c>
      <c r="G9" s="29">
        <f t="shared" si="1"/>
        <v>0</v>
      </c>
      <c r="H9" s="29">
        <f t="shared" si="1"/>
        <v>0</v>
      </c>
      <c r="I9" s="30">
        <f>IF(OR(I8=0,I8=50,I8=100,I8=150,I8=200,I8=250,I8=300,I8=350,I8=400,I8=450,I8=500,I8=550,I8=600,I8=650,I8=700,I8=750,I8=800,I8=850,I8=900,I8=950,I8=1000,I8=1050,I8=1100,I8=1150,I8=1200,I8=1250,I8=1300,I8=1350,I8=1400,I8=1450,I8=1500,I8=1550,I8=1600,I8=1650,I8=1700,I8=1750,I8=1800,I8=1850,I8=1900,I8=1950,I8=2000,I8=2050,I8=2100,I8=2150,I8=2200,I8=2250,I8=2300,I8=2350,I8=2400,I8=2450,I8=2500,I8=2550,I8=2600,I8=2650,I8=2700,I8=2750,I8=2800,I8=2850,I8=2900,I8=2950,I8=3000,I8=3050,I8=3100,I8=3150,I8=3200,I8=3250,I8=3300,I8=3350,I8=3400,I8=3450,I8=3500,I8=3550,I8=3600,I8=3650,I8=3700,I8=3750,I8=3800,I8=3850,I8=3900,I8=3950,I8=4000),I8*I7,"patrz komórka B11")</f>
        <v>0</v>
      </c>
      <c r="J9" s="30">
        <f t="shared" ref="J9:Q9" si="2">IF(OR(J8=0,J8=50,J8=100,J8=150,J8=200,J8=250,J8=300,J8=350,J8=400,J8=450,J8=500,J8=550,J8=600,J8=650,J8=700,J8=750,J8=800,J8=850,J8=900,J8=950,J8=1000,J8=1050,J8=1100,J8=1150,J8=1200,J8=1250,J8=1300,J8=1350,J8=1400,J8=1450,J8=1500,J8=1550,J8=1600,J8=1650,J8=1700,J8=1750,J8=1800,J8=1850,J8=1900,J8=1950,J8=2000,J8=2050,J8=2100,J8=2150,J8=2200,J8=2250,J8=2300,J8=2350,J8=2400,J8=2450,J8=2500,J8=2550,J8=2600,J8=2650,J8=2700,J8=2750,J8=2800,J8=2850,J8=2900,J8=2950,J8=3000,J8=3050,J8=3100,J8=3150,J8=3200,J8=3250,J8=3300,J8=3350,J8=3400,J8=3450,J8=3500,J8=3550,J8=3600,J8=3650,J8=3700,J8=3750,J8=3800,J8=3850,J8=3900,J8=3950,J8=4000),J8*J7,"patrz komórka B11")</f>
        <v>0</v>
      </c>
      <c r="K9" s="30">
        <f t="shared" si="2"/>
        <v>0</v>
      </c>
      <c r="L9" s="30">
        <f t="shared" si="2"/>
        <v>0</v>
      </c>
      <c r="M9" s="30">
        <f t="shared" si="2"/>
        <v>0</v>
      </c>
      <c r="N9" s="30">
        <f t="shared" si="2"/>
        <v>0</v>
      </c>
      <c r="O9" s="30">
        <f t="shared" si="2"/>
        <v>0</v>
      </c>
      <c r="P9" s="30">
        <f t="shared" si="2"/>
        <v>0</v>
      </c>
      <c r="Q9" s="30">
        <f t="shared" si="2"/>
        <v>0</v>
      </c>
      <c r="R9" s="31">
        <f>IF(OR(I9="patrz komórka B11",J9="patrz komórka B11",K9="patrz komórka B11",L9="patrz komórka B11",M9="patrz komórka B11",N9="patrz komórka B11",O9="patrz komórka B11",P9="patrz komórka B11",Q9="patrz komórka B11"),"BŁĄD",(C8*$C$7)+(D8*$D$7)+(E8*$E$7)+(F8*$F$7)+(G8*$G$7)+(H8*$H$7)+(I8*$I$7)+(J8*$J$7)+(K8*$K$7)+(L8*$L$7)+(M8*$M$7)+(N8*$N$7)+(O8*$O$7)+(P8*$P$7)+(Q8*$Q$7))</f>
        <v>0</v>
      </c>
      <c r="S9" s="72" t="str">
        <f>IF(S8="","uzupełnij datę realizacji Wypłaty","")</f>
        <v>uzupełnij datę realizacji Wypłaty</v>
      </c>
      <c r="T9" s="73" t="str">
        <f>IF(OR(T8="",T8=0),"uzupełnij nazwę COG","")</f>
        <v>uzupełnij nazwę COG</v>
      </c>
      <c r="U9" s="32"/>
      <c r="V9" s="33">
        <f>IF(R9="BŁĄD","BŁĄD",C8*AO11+D8*AO11+E8*AO11+F8*AO11+G8*AO11+H8*AO11+I8*AO10+J8*AO9+K8*AO8+L8*AO7+M8*AO6+N8*AO5+O8*AO4+P8*AO3+Q8*AO2)</f>
        <v>0</v>
      </c>
      <c r="W9" s="33">
        <f>IF(R9="BŁĄD","BŁĄD",C8*AO11+D8*AO11+E8*AO11+F8*AO11+G8*AO11+H8*AO11)</f>
        <v>0</v>
      </c>
      <c r="X9" s="33">
        <f>IF(R9="BŁĄD","BŁĄD",I8*AO10+J8*AO9+K8*AO8+L8*AO7+M8*AO6+N8*AO5+O8*AO4+P8*AO3+Q8*AO2)</f>
        <v>0</v>
      </c>
      <c r="Y9" s="33">
        <f>IF(V9=0,0,IF(V9&lt;=12,1,IF(AND(V9&gt;12,V9&lt;=24),2,IF(AND(V9&gt;24,V9&lt;=36),3,IF(AND(V9&gt;36,V9&lt;=48),4,IF(AND(V9&gt;48,V9&lt;=60),5,IF(AND(V9&gt;60,V9&lt;=72),6,IF(AND(V9&gt;72,V9&lt;=84),7,IF(AND(V9&gt;84,V9&lt;=96),8,IF(AND(V9&gt;96,V9&lt;=108),9,IF(AND(V9&gt;108,V9&lt;=120),10,IF(AND(V9&gt;120,V9&lt;=132),11,IF(AND(V9&gt;132,V9&lt;=144),12,"BŁĄD")))))))))))))</f>
        <v>0</v>
      </c>
      <c r="AM9" s="6">
        <v>2</v>
      </c>
      <c r="AN9" s="7">
        <v>5.21</v>
      </c>
      <c r="AO9" s="8">
        <f t="shared" si="0"/>
        <v>5.2100000000000002E-3</v>
      </c>
      <c r="AU9" s="16">
        <v>450</v>
      </c>
    </row>
    <row r="10" spans="1:47" s="3" customFormat="1" ht="45" customHeight="1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6" t="str">
        <f>IF(OR(R9="BŁĄD",R9=0,S9="uzupełnij datę realizacji Wypłaty",$A$8="",$A$8="…",$B$8="",$B$8="…",C4="w wierszu poniżej uzupełnij nazwę Zlecającego, zgodnie z danymi w dokumencie rejestrowym",T8="",,T8=0),"zlecenie zostało błędnie wypełnione i nie zostanie zrealizowane, patrz komórka B11 i/lub T8 i/lub C4 i/lub A8 i/lub B8",IF(R9&gt;0,"zlecenie zostało poprawnie wypełnione",""))</f>
        <v>zlecenie zostało błędnie wypełnione i nie zostanie zrealizowane, patrz komórka B11 i/lub T8 i/lub C4 i/lub A8 i/lub B8</v>
      </c>
      <c r="S10" s="62"/>
      <c r="T10" s="62"/>
      <c r="U10" s="62"/>
      <c r="V10" s="62"/>
      <c r="W10" s="16"/>
      <c r="X10" s="16"/>
      <c r="Y10" s="16"/>
      <c r="AM10" s="6">
        <v>5</v>
      </c>
      <c r="AN10" s="7">
        <v>6.54</v>
      </c>
      <c r="AO10" s="8">
        <f>AN10/1000</f>
        <v>6.5399999999999998E-3</v>
      </c>
      <c r="AU10" s="16">
        <v>500</v>
      </c>
    </row>
    <row r="11" spans="1:47" s="3" customFormat="1" ht="15.75">
      <c r="A11" s="35" t="s">
        <v>32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16"/>
      <c r="X11" s="16"/>
      <c r="Y11" s="16"/>
      <c r="AM11" s="6" t="s">
        <v>26</v>
      </c>
      <c r="AN11" s="7">
        <v>0.9</v>
      </c>
      <c r="AO11" s="8">
        <f>AN11/1000</f>
        <v>8.9999999999999998E-4</v>
      </c>
      <c r="AU11" s="16">
        <v>550</v>
      </c>
    </row>
    <row r="12" spans="1:47" s="3" customFormat="1">
      <c r="A12" s="9"/>
      <c r="B12" s="9"/>
      <c r="C12" s="9"/>
      <c r="D12" s="9"/>
      <c r="E12" s="9"/>
      <c r="F12" s="9"/>
      <c r="G12" s="2"/>
      <c r="H12" s="2"/>
      <c r="I12" s="2"/>
      <c r="J12" s="2"/>
      <c r="K12" s="2"/>
      <c r="L12" s="2"/>
      <c r="M12" s="2"/>
      <c r="N12" s="2"/>
      <c r="O12" s="2"/>
      <c r="P12" s="9"/>
      <c r="Q12" s="9"/>
      <c r="R12" s="9"/>
      <c r="S12" s="2"/>
      <c r="T12" s="2"/>
      <c r="U12" s="2"/>
      <c r="V12" s="2"/>
      <c r="AU12" s="16">
        <v>600</v>
      </c>
    </row>
    <row r="13" spans="1:47" s="3" customForma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AU13" s="16">
        <v>650</v>
      </c>
    </row>
    <row r="14" spans="1:47" s="3" customForma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AU14" s="16">
        <v>700</v>
      </c>
    </row>
    <row r="15" spans="1:47" s="3" customForma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AU15" s="16">
        <v>750</v>
      </c>
    </row>
    <row r="16" spans="1:47" s="3" customForma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AU16" s="16">
        <v>800</v>
      </c>
    </row>
    <row r="17" spans="1:47" s="3" customForma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AU17" s="16">
        <v>850</v>
      </c>
    </row>
    <row r="18" spans="1:47" s="3" customFormat="1">
      <c r="A18" s="9"/>
      <c r="B18" s="9"/>
      <c r="C18" s="10"/>
      <c r="D18" s="11"/>
      <c r="E18" s="11"/>
      <c r="F18" s="11"/>
      <c r="G18" s="2"/>
      <c r="H18" s="2"/>
      <c r="I18" s="2"/>
      <c r="J18" s="2"/>
      <c r="K18" s="2"/>
      <c r="L18" s="2"/>
      <c r="M18" s="2"/>
      <c r="N18" s="2"/>
      <c r="O18" s="2"/>
      <c r="P18" s="10"/>
      <c r="Q18" s="11"/>
      <c r="R18" s="11"/>
      <c r="S18" s="2"/>
      <c r="T18" s="2"/>
      <c r="U18" s="2"/>
      <c r="V18" s="2"/>
      <c r="AU18" s="16">
        <v>500</v>
      </c>
    </row>
    <row r="19" spans="1:47" s="3" customFormat="1">
      <c r="A19" s="9"/>
      <c r="B19" s="9"/>
      <c r="C19" s="10"/>
      <c r="D19" s="11"/>
      <c r="E19" s="11"/>
      <c r="F19" s="11"/>
      <c r="G19" s="2"/>
      <c r="H19" s="2"/>
      <c r="I19" s="2"/>
      <c r="J19" s="2"/>
      <c r="K19" s="2"/>
      <c r="L19" s="2"/>
      <c r="M19" s="10"/>
      <c r="N19" s="2"/>
      <c r="O19" s="2"/>
      <c r="P19" s="10"/>
      <c r="Q19" s="11"/>
      <c r="R19" s="11"/>
      <c r="S19" s="2"/>
      <c r="T19" s="2"/>
      <c r="U19" s="2"/>
      <c r="V19" s="2"/>
      <c r="AU19" s="16">
        <v>550</v>
      </c>
    </row>
    <row r="20" spans="1:47" s="3" customForma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0"/>
      <c r="N20" s="2"/>
      <c r="O20" s="2"/>
      <c r="P20" s="2"/>
      <c r="Q20" s="2"/>
      <c r="R20" s="2"/>
      <c r="S20" s="2"/>
      <c r="T20" s="2"/>
      <c r="U20" s="2"/>
      <c r="V20" s="2"/>
      <c r="AU20" s="16">
        <v>600</v>
      </c>
    </row>
    <row r="21" spans="1:47" s="3" customFormat="1">
      <c r="AU21" s="16">
        <v>650</v>
      </c>
    </row>
    <row r="22" spans="1:47" s="3" customFormat="1">
      <c r="AU22" s="16">
        <v>700</v>
      </c>
    </row>
    <row r="23" spans="1:47" s="3" customFormat="1">
      <c r="AU23" s="16">
        <v>750</v>
      </c>
    </row>
    <row r="24" spans="1:47" s="3" customFormat="1">
      <c r="AU24" s="16">
        <v>800</v>
      </c>
    </row>
    <row r="25" spans="1:47" s="3" customFormat="1">
      <c r="AU25" s="16">
        <v>850</v>
      </c>
    </row>
    <row r="26" spans="1:47" s="3" customFormat="1">
      <c r="AU26" s="16">
        <v>400</v>
      </c>
    </row>
    <row r="27" spans="1:47" s="3" customFormat="1">
      <c r="AU27" s="16">
        <v>450</v>
      </c>
    </row>
    <row r="28" spans="1:47" s="3" customFormat="1">
      <c r="AU28" s="16">
        <v>500</v>
      </c>
    </row>
    <row r="29" spans="1:47" s="3" customFormat="1">
      <c r="AU29" s="16">
        <v>550</v>
      </c>
    </row>
    <row r="30" spans="1:47" s="3" customFormat="1">
      <c r="AU30" s="16">
        <v>600</v>
      </c>
    </row>
    <row r="31" spans="1:47" s="3" customFormat="1">
      <c r="AU31" s="16">
        <v>650</v>
      </c>
    </row>
    <row r="32" spans="1:47" s="3" customFormat="1">
      <c r="AU32" s="16">
        <v>700</v>
      </c>
    </row>
    <row r="33" spans="47:47" s="3" customFormat="1">
      <c r="AU33" s="16">
        <v>750</v>
      </c>
    </row>
    <row r="34" spans="47:47" s="3" customFormat="1">
      <c r="AU34" s="16">
        <v>800</v>
      </c>
    </row>
    <row r="35" spans="47:47" s="3" customFormat="1">
      <c r="AU35" s="16">
        <v>850</v>
      </c>
    </row>
    <row r="36" spans="47:47" s="3" customFormat="1">
      <c r="AU36" s="16">
        <v>500</v>
      </c>
    </row>
    <row r="37" spans="47:47" s="3" customFormat="1">
      <c r="AU37" s="16">
        <v>550</v>
      </c>
    </row>
    <row r="38" spans="47:47" s="3" customFormat="1">
      <c r="AU38" s="16">
        <v>600</v>
      </c>
    </row>
    <row r="39" spans="47:47" s="3" customFormat="1">
      <c r="AU39" s="16">
        <v>650</v>
      </c>
    </row>
    <row r="40" spans="47:47" s="3" customFormat="1">
      <c r="AU40" s="16">
        <v>700</v>
      </c>
    </row>
    <row r="41" spans="47:47" s="3" customFormat="1">
      <c r="AU41" s="16">
        <v>750</v>
      </c>
    </row>
    <row r="42" spans="47:47" s="3" customFormat="1">
      <c r="AU42" s="16">
        <v>800</v>
      </c>
    </row>
    <row r="43" spans="47:47" s="3" customFormat="1">
      <c r="AU43" s="16">
        <v>850</v>
      </c>
    </row>
    <row r="44" spans="47:47" s="3" customFormat="1">
      <c r="AU44" s="16">
        <v>900</v>
      </c>
    </row>
    <row r="45" spans="47:47" s="3" customFormat="1">
      <c r="AU45" s="16">
        <v>950</v>
      </c>
    </row>
    <row r="46" spans="47:47" s="3" customFormat="1">
      <c r="AU46" s="16">
        <v>1000</v>
      </c>
    </row>
    <row r="47" spans="47:47" s="3" customFormat="1">
      <c r="AU47" s="16">
        <v>1050</v>
      </c>
    </row>
    <row r="48" spans="47:47" s="3" customFormat="1">
      <c r="AU48" s="16">
        <v>1100</v>
      </c>
    </row>
    <row r="49" spans="47:47" s="3" customFormat="1">
      <c r="AU49" s="16">
        <v>1150</v>
      </c>
    </row>
    <row r="50" spans="47:47" s="3" customFormat="1">
      <c r="AU50" s="16">
        <v>1200</v>
      </c>
    </row>
    <row r="51" spans="47:47" s="3" customFormat="1">
      <c r="AU51" s="16">
        <v>1250</v>
      </c>
    </row>
    <row r="52" spans="47:47" s="3" customFormat="1">
      <c r="AU52" s="16">
        <v>1300</v>
      </c>
    </row>
    <row r="53" spans="47:47" s="3" customFormat="1">
      <c r="AU53" s="16">
        <v>1350</v>
      </c>
    </row>
    <row r="54" spans="47:47" s="3" customFormat="1">
      <c r="AU54" s="16">
        <v>1550</v>
      </c>
    </row>
    <row r="55" spans="47:47" s="3" customFormat="1">
      <c r="AU55" s="16">
        <v>1600</v>
      </c>
    </row>
    <row r="56" spans="47:47" s="3" customFormat="1">
      <c r="AU56" s="16">
        <v>1650</v>
      </c>
    </row>
    <row r="57" spans="47:47" s="3" customFormat="1">
      <c r="AU57" s="16">
        <v>1700</v>
      </c>
    </row>
    <row r="58" spans="47:47" s="3" customFormat="1">
      <c r="AU58" s="16">
        <v>1750</v>
      </c>
    </row>
    <row r="59" spans="47:47" s="3" customFormat="1">
      <c r="AU59" s="16">
        <v>1800</v>
      </c>
    </row>
    <row r="60" spans="47:47" s="3" customFormat="1">
      <c r="AU60" s="16">
        <v>1850</v>
      </c>
    </row>
    <row r="61" spans="47:47" s="3" customFormat="1">
      <c r="AU61" s="16">
        <v>1900</v>
      </c>
    </row>
    <row r="62" spans="47:47" s="3" customFormat="1">
      <c r="AU62" s="16">
        <v>1950</v>
      </c>
    </row>
    <row r="63" spans="47:47" s="3" customFormat="1">
      <c r="AU63" s="16">
        <v>2000</v>
      </c>
    </row>
    <row r="64" spans="47:47" s="3" customFormat="1">
      <c r="AU64" s="16">
        <v>2050</v>
      </c>
    </row>
    <row r="65" spans="47:47" s="3" customFormat="1">
      <c r="AU65" s="16">
        <v>2100</v>
      </c>
    </row>
    <row r="66" spans="47:47" s="3" customFormat="1">
      <c r="AU66" s="16">
        <v>2150</v>
      </c>
    </row>
    <row r="67" spans="47:47" s="3" customFormat="1">
      <c r="AU67" s="16">
        <v>2200</v>
      </c>
    </row>
    <row r="68" spans="47:47" s="3" customFormat="1">
      <c r="AU68" s="16">
        <v>2250</v>
      </c>
    </row>
    <row r="69" spans="47:47" s="3" customFormat="1">
      <c r="AU69" s="16">
        <v>2300</v>
      </c>
    </row>
    <row r="70" spans="47:47" s="3" customFormat="1">
      <c r="AU70" s="16">
        <v>2350</v>
      </c>
    </row>
    <row r="71" spans="47:47" s="3" customFormat="1">
      <c r="AU71" s="16">
        <v>2400</v>
      </c>
    </row>
    <row r="72" spans="47:47" s="3" customFormat="1">
      <c r="AU72" s="16">
        <v>2450</v>
      </c>
    </row>
    <row r="73" spans="47:47" s="3" customFormat="1">
      <c r="AU73" s="16">
        <v>2500</v>
      </c>
    </row>
    <row r="74" spans="47:47" s="3" customFormat="1">
      <c r="AU74" s="16">
        <v>2550</v>
      </c>
    </row>
    <row r="75" spans="47:47" s="3" customFormat="1">
      <c r="AU75" s="16">
        <v>2600</v>
      </c>
    </row>
    <row r="76" spans="47:47" s="3" customFormat="1">
      <c r="AU76" s="16">
        <v>2650</v>
      </c>
    </row>
    <row r="77" spans="47:47" s="3" customFormat="1">
      <c r="AU77" s="16">
        <v>2700</v>
      </c>
    </row>
    <row r="78" spans="47:47" s="3" customFormat="1">
      <c r="AU78" s="16">
        <v>2750</v>
      </c>
    </row>
    <row r="79" spans="47:47" s="3" customFormat="1">
      <c r="AU79" s="16">
        <v>2800</v>
      </c>
    </row>
    <row r="80" spans="47:47" s="3" customFormat="1">
      <c r="AU80" s="16">
        <v>2850</v>
      </c>
    </row>
    <row r="81" spans="47:47" s="3" customFormat="1">
      <c r="AU81" s="16">
        <v>2900</v>
      </c>
    </row>
    <row r="82" spans="47:47" s="3" customFormat="1">
      <c r="AU82" s="16">
        <v>2950</v>
      </c>
    </row>
    <row r="83" spans="47:47" s="3" customFormat="1">
      <c r="AU83" s="16">
        <v>3000</v>
      </c>
    </row>
    <row r="84" spans="47:47" s="3" customFormat="1">
      <c r="AU84" s="16">
        <v>3050</v>
      </c>
    </row>
    <row r="85" spans="47:47" s="3" customFormat="1">
      <c r="AU85" s="16">
        <v>3100</v>
      </c>
    </row>
    <row r="86" spans="47:47" s="3" customFormat="1">
      <c r="AU86" s="16">
        <v>3150</v>
      </c>
    </row>
    <row r="87" spans="47:47" s="3" customFormat="1">
      <c r="AU87" s="16">
        <v>3200</v>
      </c>
    </row>
    <row r="88" spans="47:47" s="3" customFormat="1">
      <c r="AU88" s="16">
        <v>3250</v>
      </c>
    </row>
    <row r="89" spans="47:47" s="3" customFormat="1">
      <c r="AU89" s="16">
        <v>3300</v>
      </c>
    </row>
    <row r="90" spans="47:47" s="3" customFormat="1">
      <c r="AU90" s="16">
        <v>3350</v>
      </c>
    </row>
    <row r="91" spans="47:47" s="3" customFormat="1">
      <c r="AU91" s="16">
        <v>3400</v>
      </c>
    </row>
    <row r="92" spans="47:47" s="3" customFormat="1">
      <c r="AU92" s="16">
        <v>3450</v>
      </c>
    </row>
    <row r="93" spans="47:47" s="3" customFormat="1">
      <c r="AU93" s="16">
        <v>3500</v>
      </c>
    </row>
    <row r="94" spans="47:47" s="3" customFormat="1">
      <c r="AU94" s="16">
        <v>3550</v>
      </c>
    </row>
    <row r="95" spans="47:47" s="3" customFormat="1">
      <c r="AU95" s="16">
        <v>3600</v>
      </c>
    </row>
    <row r="96" spans="47:47" s="3" customFormat="1">
      <c r="AU96" s="16">
        <v>3650</v>
      </c>
    </row>
    <row r="97" spans="47:47" s="3" customFormat="1">
      <c r="AU97" s="16">
        <v>3700</v>
      </c>
    </row>
    <row r="98" spans="47:47" s="3" customFormat="1">
      <c r="AU98" s="16">
        <v>3750</v>
      </c>
    </row>
    <row r="99" spans="47:47" s="3" customFormat="1">
      <c r="AU99" s="16">
        <v>3800</v>
      </c>
    </row>
    <row r="100" spans="47:47" s="3" customFormat="1">
      <c r="AU100" s="16">
        <v>3850</v>
      </c>
    </row>
    <row r="101" spans="47:47" s="3" customFormat="1">
      <c r="AU101" s="16">
        <v>3900</v>
      </c>
    </row>
    <row r="102" spans="47:47" s="3" customFormat="1">
      <c r="AU102" s="16">
        <v>3950</v>
      </c>
    </row>
    <row r="103" spans="47:47" s="3" customFormat="1">
      <c r="AU103" s="16">
        <v>4000</v>
      </c>
    </row>
    <row r="104" spans="47:47" s="3" customFormat="1">
      <c r="AU104" s="16">
        <v>4050</v>
      </c>
    </row>
    <row r="105" spans="47:47" s="3" customFormat="1">
      <c r="AU105" s="16">
        <v>4100</v>
      </c>
    </row>
    <row r="106" spans="47:47" s="3" customFormat="1">
      <c r="AU106" s="16">
        <v>4150</v>
      </c>
    </row>
    <row r="107" spans="47:47" s="3" customFormat="1">
      <c r="AU107" s="16">
        <v>4200</v>
      </c>
    </row>
    <row r="108" spans="47:47" s="3" customFormat="1">
      <c r="AU108" s="16">
        <v>4250</v>
      </c>
    </row>
    <row r="109" spans="47:47" s="3" customFormat="1">
      <c r="AU109" s="16">
        <v>4300</v>
      </c>
    </row>
    <row r="110" spans="47:47" s="3" customFormat="1">
      <c r="AU110" s="16">
        <v>4350</v>
      </c>
    </row>
    <row r="111" spans="47:47" s="3" customFormat="1">
      <c r="AU111" s="16">
        <v>4400</v>
      </c>
    </row>
    <row r="112" spans="47:47" s="3" customFormat="1">
      <c r="AU112" s="16">
        <v>4450</v>
      </c>
    </row>
    <row r="113" spans="47:47" s="3" customFormat="1">
      <c r="AU113" s="16">
        <v>4500</v>
      </c>
    </row>
    <row r="114" spans="47:47" s="3" customFormat="1">
      <c r="AU114" s="16">
        <v>4550</v>
      </c>
    </row>
    <row r="115" spans="47:47" s="3" customFormat="1">
      <c r="AU115" s="16">
        <v>4600</v>
      </c>
    </row>
    <row r="116" spans="47:47" s="3" customFormat="1">
      <c r="AU116" s="16">
        <v>4650</v>
      </c>
    </row>
    <row r="117" spans="47:47" s="3" customFormat="1">
      <c r="AU117" s="16">
        <v>4700</v>
      </c>
    </row>
    <row r="118" spans="47:47" s="3" customFormat="1">
      <c r="AU118" s="16">
        <v>4750</v>
      </c>
    </row>
    <row r="119" spans="47:47" s="3" customFormat="1">
      <c r="AU119" s="16">
        <v>4800</v>
      </c>
    </row>
    <row r="120" spans="47:47" s="3" customFormat="1">
      <c r="AU120" s="16">
        <v>4850</v>
      </c>
    </row>
    <row r="121" spans="47:47" s="3" customFormat="1">
      <c r="AU121" s="16">
        <v>4900</v>
      </c>
    </row>
    <row r="122" spans="47:47" s="3" customFormat="1">
      <c r="AU122" s="16">
        <v>4950</v>
      </c>
    </row>
    <row r="123" spans="47:47" s="3" customFormat="1">
      <c r="AU123" s="16">
        <v>5000</v>
      </c>
    </row>
    <row r="124" spans="47:47" s="3" customFormat="1">
      <c r="AU124" s="16">
        <v>5050</v>
      </c>
    </row>
    <row r="125" spans="47:47" s="3" customFormat="1">
      <c r="AU125" s="16">
        <v>5100</v>
      </c>
    </row>
    <row r="126" spans="47:47" s="3" customFormat="1">
      <c r="AU126" s="16">
        <v>5150</v>
      </c>
    </row>
    <row r="127" spans="47:47" s="3" customFormat="1">
      <c r="AU127" s="16">
        <v>5200</v>
      </c>
    </row>
    <row r="128" spans="47:47" s="3" customFormat="1">
      <c r="AU128" s="16">
        <v>5250</v>
      </c>
    </row>
    <row r="129" spans="47:47" s="3" customFormat="1">
      <c r="AU129" s="16">
        <v>5300</v>
      </c>
    </row>
    <row r="130" spans="47:47" s="3" customFormat="1">
      <c r="AU130" s="16">
        <v>5350</v>
      </c>
    </row>
    <row r="131" spans="47:47" s="3" customFormat="1">
      <c r="AU131" s="16">
        <v>5400</v>
      </c>
    </row>
    <row r="132" spans="47:47" s="3" customFormat="1">
      <c r="AU132" s="16">
        <v>5450</v>
      </c>
    </row>
    <row r="133" spans="47:47" s="3" customFormat="1">
      <c r="AU133" s="16">
        <v>5500</v>
      </c>
    </row>
    <row r="134" spans="47:47" s="3" customFormat="1">
      <c r="AU134" s="16">
        <v>5550</v>
      </c>
    </row>
    <row r="135" spans="47:47" s="3" customFormat="1">
      <c r="AU135" s="16">
        <v>5600</v>
      </c>
    </row>
    <row r="136" spans="47:47" s="3" customFormat="1">
      <c r="AU136" s="16">
        <v>5650</v>
      </c>
    </row>
    <row r="137" spans="47:47" s="3" customFormat="1">
      <c r="AU137" s="16">
        <v>5700</v>
      </c>
    </row>
    <row r="138" spans="47:47" s="3" customFormat="1">
      <c r="AU138" s="16">
        <v>5750</v>
      </c>
    </row>
    <row r="139" spans="47:47" s="3" customFormat="1">
      <c r="AU139" s="16">
        <v>5800</v>
      </c>
    </row>
    <row r="140" spans="47:47" s="3" customFormat="1">
      <c r="AU140" s="16">
        <v>5850</v>
      </c>
    </row>
    <row r="141" spans="47:47" s="3" customFormat="1">
      <c r="AU141" s="16">
        <v>5900</v>
      </c>
    </row>
    <row r="142" spans="47:47" s="3" customFormat="1">
      <c r="AU142" s="16">
        <v>5950</v>
      </c>
    </row>
    <row r="143" spans="47:47" s="3" customFormat="1">
      <c r="AU143" s="16">
        <v>6000</v>
      </c>
    </row>
    <row r="144" spans="47:47">
      <c r="AU144" s="16">
        <v>0</v>
      </c>
    </row>
    <row r="145" spans="47:47">
      <c r="AU145" s="16">
        <v>0</v>
      </c>
    </row>
    <row r="146" spans="47:47">
      <c r="AU146" s="16">
        <v>0</v>
      </c>
    </row>
    <row r="147" spans="47:47">
      <c r="AU147" s="16">
        <v>0</v>
      </c>
    </row>
    <row r="148" spans="47:47">
      <c r="AU148" s="16">
        <v>0</v>
      </c>
    </row>
    <row r="149" spans="47:47">
      <c r="AU149" s="16">
        <v>0</v>
      </c>
    </row>
    <row r="150" spans="47:47">
      <c r="AU150" s="16">
        <v>0</v>
      </c>
    </row>
    <row r="151" spans="47:47">
      <c r="AU151" s="16">
        <v>0</v>
      </c>
    </row>
  </sheetData>
  <sheetProtection password="CACD" sheet="1" objects="1" scenarios="1"/>
  <dataConsolidate/>
  <mergeCells count="8">
    <mergeCell ref="S6:S7"/>
    <mergeCell ref="T6:T7"/>
    <mergeCell ref="U6:U7"/>
    <mergeCell ref="A6:A7"/>
    <mergeCell ref="B6:B7"/>
    <mergeCell ref="R6:R7"/>
    <mergeCell ref="C5:Q5"/>
    <mergeCell ref="C6:Q6"/>
  </mergeCells>
  <conditionalFormatting sqref="R10">
    <cfRule type="expression" dxfId="8" priority="8">
      <formula>$R$10="zlecenie zostało poprawnie wypełnione"</formula>
    </cfRule>
    <cfRule type="expression" dxfId="7" priority="9">
      <formula>$R$10="zlecenie zostało błędnie wypełnione i nie zostanie zrealizowane, patrz komórka B11 i/lub T8 i/lub C4 i/lub A8 i/lub B8"</formula>
    </cfRule>
  </conditionalFormatting>
  <conditionalFormatting sqref="S8">
    <cfRule type="expression" dxfId="6" priority="7">
      <formula>$S$8=""</formula>
    </cfRule>
  </conditionalFormatting>
  <conditionalFormatting sqref="C5:Q5">
    <cfRule type="expression" dxfId="5" priority="4">
      <formula>$C$5="…"</formula>
    </cfRule>
    <cfRule type="expression" dxfId="4" priority="5">
      <formula>$C$5=0</formula>
    </cfRule>
    <cfRule type="expression" dxfId="3" priority="6">
      <formula>$C$5=""</formula>
    </cfRule>
  </conditionalFormatting>
  <conditionalFormatting sqref="A8">
    <cfRule type="expression" dxfId="2" priority="3">
      <formula>$A$8=""</formula>
    </cfRule>
  </conditionalFormatting>
  <conditionalFormatting sqref="B8">
    <cfRule type="expression" dxfId="1" priority="2">
      <formula>$B$8=""</formula>
    </cfRule>
  </conditionalFormatting>
  <conditionalFormatting sqref="T8">
    <cfRule type="expression" dxfId="0" priority="1">
      <formula>$T$8=""</formula>
    </cfRule>
  </conditionalFormatting>
  <dataValidations count="6">
    <dataValidation type="date" allowBlank="1" showInputMessage="1" showErrorMessage="1" errorTitle="termin" error="błędna data; pamiętaj o terminach wskazanych w umowie" promptTitle="termin" prompt="zlecenie przekazane wiadomością e-mail do Koordynatora Poczty Polskiej w dniu dzisiejszym do godz 12.00 zostanie zrealizowane drugiego dnia roboczego od jego otrzymania np. zlecenie przesłane w dniu 28-02-2023, zostanie zrealizowane 02-03-2023" sqref="S8">
      <formula1>TODAY()+2</formula1>
      <formula2>TODAY()+3660</formula2>
    </dataValidation>
    <dataValidation type="whole" allowBlank="1" showInputMessage="1" showErrorMessage="1" errorTitle="liczba" error="wprowadzona liczba nie jest liczbą całkowitą" promptTitle="liczba" prompt="tylko liczba całkowita" sqref="C8:H8">
      <formula1>1</formula1>
      <formula2>10000</formula2>
    </dataValidation>
    <dataValidation allowBlank="1" showInputMessage="1" showErrorMessage="1" promptTitle="dane Punktu" prompt="uzupełnij nazwę i adres Punktu zgodnie z ich brzmieniem wskazanym w załaczniku nr 2 do Umowy &quot;Wykaz Punktów Zlecającego&quot;" sqref="A8"/>
    <dataValidation allowBlank="1" showInputMessage="1" showErrorMessage="1" promptTitle="ID Punktu" prompt="uzupełnij ID Punktu zgodnie z numerem wskazanym w załaczniku nr 2 do Umowy &quot;Wykaz Punktów Zlecającego&quot;" sqref="B8"/>
    <dataValidation allowBlank="1" showInputMessage="1" showErrorMessage="1" promptTitle="nazwa COG" prompt="uzupełnij nazwę COG zgodnie z jego brzmieniem wskazanym w załaczniku nr 2 do Umowy &quot;Wykaz Punktów Zlecającego&quot;, przypisanym do tego Punktu" sqref="T8"/>
    <dataValidation type="list" allowBlank="1" showInputMessage="1" showErrorMessage="1" sqref="I8:Q8">
      <formula1>$AU$2:$AU$151</formula1>
    </dataValidation>
  </dataValidation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excelblog</vt:lpstr>
      <vt:lpstr>Stały harmonogram</vt:lpstr>
      <vt:lpstr>'Stały harmonogram'!Obszar_wydruku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BakMateusz</dc:creator>
  <cp:lastModifiedBy>HochmanEdyta</cp:lastModifiedBy>
  <cp:lastPrinted>2023-05-16T13:00:51Z</cp:lastPrinted>
  <dcterms:created xsi:type="dcterms:W3CDTF">2022-09-12T13:03:48Z</dcterms:created>
  <dcterms:modified xsi:type="dcterms:W3CDTF">2023-09-20T12:09:58Z</dcterms:modified>
</cp:coreProperties>
</file>